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danielsvoboda/Downloads/"/>
    </mc:Choice>
  </mc:AlternateContent>
  <xr:revisionPtr revIDLastSave="0" documentId="13_ncr:1_{51CE0F77-3E6E-1043-8790-A1410EC7B641}" xr6:coauthVersionLast="47" xr6:coauthVersionMax="47" xr10:uidLastSave="{00000000-0000-0000-0000-000000000000}"/>
  <bookViews>
    <workbookView xWindow="0" yWindow="720" windowWidth="29400" windowHeight="18400" tabRatio="500" xr2:uid="{00000000-000D-0000-FFFF-FFFF00000000}"/>
  </bookViews>
  <sheets>
    <sheet name="Dashboard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" i="1" l="1"/>
  <c r="I55" i="2"/>
  <c r="I49" i="2"/>
  <c r="I48" i="2"/>
  <c r="I46" i="2"/>
  <c r="I44" i="2"/>
  <c r="I43" i="2"/>
  <c r="I42" i="2"/>
  <c r="C26" i="2"/>
  <c r="I71" i="2" s="1"/>
  <c r="C12" i="2"/>
  <c r="C14" i="2" s="1"/>
  <c r="K33" i="1"/>
  <c r="G33" i="1"/>
  <c r="G31" i="1"/>
  <c r="K30" i="1"/>
  <c r="G30" i="1"/>
  <c r="K23" i="1"/>
  <c r="G23" i="1"/>
  <c r="K22" i="1"/>
  <c r="G22" i="1"/>
  <c r="W12" i="1"/>
  <c r="U12" i="1"/>
  <c r="Q12" i="1"/>
  <c r="O12" i="1"/>
  <c r="M12" i="1"/>
  <c r="I12" i="1"/>
  <c r="G12" i="1"/>
  <c r="E12" i="1"/>
  <c r="W9" i="1"/>
  <c r="U9" i="1"/>
  <c r="Q9" i="1"/>
  <c r="O9" i="1"/>
  <c r="M9" i="1"/>
  <c r="I9" i="1"/>
  <c r="G9" i="1"/>
  <c r="E9" i="1"/>
  <c r="C9" i="1"/>
  <c r="T2" i="1"/>
  <c r="I57" i="2" l="1"/>
  <c r="S9" i="1"/>
  <c r="K32" i="1"/>
  <c r="G32" i="1"/>
  <c r="I47" i="2"/>
  <c r="C17" i="2"/>
  <c r="S12" i="1"/>
  <c r="K31" i="1"/>
  <c r="I62" i="2"/>
  <c r="I63" i="2"/>
  <c r="C29" i="2"/>
  <c r="I69" i="2" s="1"/>
  <c r="I64" i="2"/>
  <c r="I65" i="2"/>
  <c r="I66" i="2"/>
  <c r="I56" i="2"/>
  <c r="I45" i="2"/>
  <c r="I70" i="2"/>
  <c r="I58" i="2" l="1"/>
  <c r="G26" i="1"/>
  <c r="G24" i="1"/>
  <c r="K26" i="1"/>
  <c r="K12" i="1"/>
  <c r="K9" i="1"/>
  <c r="I50" i="2"/>
  <c r="K25" i="1"/>
  <c r="G25" i="1"/>
  <c r="K24" i="1"/>
  <c r="B37" i="1" l="1"/>
</calcChain>
</file>

<file path=xl/sharedStrings.xml><?xml version="1.0" encoding="utf-8"?>
<sst xmlns="http://schemas.openxmlformats.org/spreadsheetml/2006/main" count="151" uniqueCount="119">
  <si>
    <t>CEO DASHBOARD</t>
  </si>
  <si>
    <t xml:space="preserve">Financial Performance Overview </t>
  </si>
  <si>
    <t>Sledované období</t>
  </si>
  <si>
    <t>TRŽBY</t>
  </si>
  <si>
    <t>HRUBÁ MARŽE</t>
  </si>
  <si>
    <t>EBITDA MARŽE</t>
  </si>
  <si>
    <t>ČISTÝ ZISK</t>
  </si>
  <si>
    <t>LIKVIDITA</t>
  </si>
  <si>
    <t>PRODUKTIVITA</t>
  </si>
  <si>
    <t>HRUBÝ ZISK</t>
  </si>
  <si>
    <t>ÚROK. KRYTÍ</t>
  </si>
  <si>
    <t>DOBA INKASA</t>
  </si>
  <si>
    <t>ZADLUŽENOST</t>
  </si>
  <si>
    <t xml:space="preserve">  VIZUALIZACE — Struktura financí</t>
  </si>
  <si>
    <t xml:space="preserve">  RENTABILITA</t>
  </si>
  <si>
    <t>UKAZATEL</t>
  </si>
  <si>
    <t>HODNOTA</t>
  </si>
  <si>
    <t>BENCHMARK</t>
  </si>
  <si>
    <t>HODNOCENÍ</t>
  </si>
  <si>
    <t xml:space="preserve">  Hrubá marže (Gross Margin)</t>
  </si>
  <si>
    <t>30–60 %</t>
  </si>
  <si>
    <t xml:space="preserve">  EBITDA marže</t>
  </si>
  <si>
    <t>10–20 %</t>
  </si>
  <si>
    <t xml:space="preserve">  Čistá ziskovost (ROS)</t>
  </si>
  <si>
    <t>5–15 %</t>
  </si>
  <si>
    <t xml:space="preserve">  ROA — návratnost aktiv</t>
  </si>
  <si>
    <t>5–10 %</t>
  </si>
  <si>
    <t xml:space="preserve">  ROE — návratnost vlastního kapitálu</t>
  </si>
  <si>
    <t xml:space="preserve">  LIKVIDITA  &amp;  ZADLUŽENOST</t>
  </si>
  <si>
    <t xml:space="preserve">  Běžná likvidita (Current Ratio)</t>
  </si>
  <si>
    <t>1,5–2,5x</t>
  </si>
  <si>
    <t xml:space="preserve">  Celková zadluženost</t>
  </si>
  <si>
    <t>&lt; 50 %</t>
  </si>
  <si>
    <t xml:space="preserve">  Úrokové krytí (ICR)</t>
  </si>
  <si>
    <t>≥ 3,0x</t>
  </si>
  <si>
    <t xml:space="preserve">  DSO — průměrná doba inkasa pohledávek</t>
  </si>
  <si>
    <t>&lt; 45 dní</t>
  </si>
  <si>
    <t xml:space="preserve">  CELKOVÉ FINANČNÍ ZDRAVÍ PODNIKU</t>
  </si>
  <si>
    <t>Benchmarky jsou orientační pro MSP v ČR  ·  Výsledky nejsou auditorským výrokem  ·  Data zadej na listu 'Data'</t>
  </si>
  <si>
    <t>FINANCIAL DATA INPUT</t>
  </si>
  <si>
    <t>CEO Dashboard  ·  Zadejte hodnoty do modrých polí  ·  Vzorce nepřepisuj</t>
  </si>
  <si>
    <t xml:space="preserve">  🔵 Modré pole = zadej číslo     ⚫ Šedé pole = vzorec (automaticky)</t>
  </si>
  <si>
    <t xml:space="preserve">  📊  VÝSLEDOVKA — Profit &amp; Loss</t>
  </si>
  <si>
    <t>Položka</t>
  </si>
  <si>
    <t>Hodnota</t>
  </si>
  <si>
    <t>Jedn.</t>
  </si>
  <si>
    <t>Poznámka</t>
  </si>
  <si>
    <t xml:space="preserve">  Tržby z prodeje</t>
  </si>
  <si>
    <t>Kč</t>
  </si>
  <si>
    <t>Celkové výnosy z prodeje</t>
  </si>
  <si>
    <t xml:space="preserve">  Náklady prodeje (COGS)</t>
  </si>
  <si>
    <t>Přímé náklady výroby / zboží</t>
  </si>
  <si>
    <t xml:space="preserve">  Provozní náklady (OpEx)</t>
  </si>
  <si>
    <t>Správní, mzdové a ostatní náklady</t>
  </si>
  <si>
    <t xml:space="preserve">  EBITDA</t>
  </si>
  <si>
    <t>Tržby minus COGS minus OpEx</t>
  </si>
  <si>
    <t xml:space="preserve">  Odpisy (D&amp;A)</t>
  </si>
  <si>
    <t>Roční odpisy a amortizace</t>
  </si>
  <si>
    <t xml:space="preserve">  EBIT (provozní zisk)</t>
  </si>
  <si>
    <t>EBITDA minus Odpisy</t>
  </si>
  <si>
    <t xml:space="preserve">  Úrokové náklady</t>
  </si>
  <si>
    <t>Placené úroky z úvěrů</t>
  </si>
  <si>
    <t xml:space="preserve">  Daň z příjmů</t>
  </si>
  <si>
    <t>Skutečně zaplacená daň</t>
  </si>
  <si>
    <t xml:space="preserve">  Čistý zisk</t>
  </si>
  <si>
    <t>EBIT minus Úroky minus Daň</t>
  </si>
  <si>
    <t xml:space="preserve">  🏛  ROZVAHA — Balance Sheet</t>
  </si>
  <si>
    <t xml:space="preserve">  Oběžná aktiva celkem</t>
  </si>
  <si>
    <t>Zásoby + Pohledávky + Hotovost</t>
  </si>
  <si>
    <t xml:space="preserve">    z toho: Zásoby</t>
  </si>
  <si>
    <t>Hodnota zásob na skladě</t>
  </si>
  <si>
    <t xml:space="preserve">    z toho: Pohledávky</t>
  </si>
  <si>
    <t>Krátkodobé pohledávky od odběratelů</t>
  </si>
  <si>
    <t xml:space="preserve">    z toho: Hotovost</t>
  </si>
  <si>
    <t>Peníze v pokladně a na bankovních účtech</t>
  </si>
  <si>
    <t xml:space="preserve">  Dlouhodobá aktiva</t>
  </si>
  <si>
    <t>Budovy, stroje, vybavení (netto)</t>
  </si>
  <si>
    <t xml:space="preserve">  AKTIVA CELKEM</t>
  </si>
  <si>
    <t>Oběžná plus Dlouhodobá aktiva</t>
  </si>
  <si>
    <t xml:space="preserve">  Krátkodobé závazky</t>
  </si>
  <si>
    <t>Závazky splatné do 12 měsíců</t>
  </si>
  <si>
    <t xml:space="preserve">  Dlouhodobé závazky</t>
  </si>
  <si>
    <t>Úvěry, leasing, dluhopisy</t>
  </si>
  <si>
    <t xml:space="preserve">  Vlastní kapitál</t>
  </si>
  <si>
    <t>Aktiva minus veškeré závazky</t>
  </si>
  <si>
    <t xml:space="preserve">  ⚙  DOPLŇUJÍCÍ DATA</t>
  </si>
  <si>
    <t xml:space="preserve">  Tržby minulého období</t>
  </si>
  <si>
    <t>Pro výpočet meziročního růstu tržeb</t>
  </si>
  <si>
    <t xml:space="preserve">  Počet zaměstnanců</t>
  </si>
  <si>
    <t>ks</t>
  </si>
  <si>
    <t>FTE ke konci sledovaného období</t>
  </si>
  <si>
    <t xml:space="preserve">  Název období</t>
  </si>
  <si>
    <t>2025</t>
  </si>
  <si>
    <t>Např. Q1 2025, FY 2024</t>
  </si>
  <si>
    <t>Graf: Struktura P&amp;L</t>
  </si>
  <si>
    <t>Tržby</t>
  </si>
  <si>
    <t>COGS</t>
  </si>
  <si>
    <t>OpEx</t>
  </si>
  <si>
    <t>EBITDA</t>
  </si>
  <si>
    <t>D&amp;A</t>
  </si>
  <si>
    <t>EBIT</t>
  </si>
  <si>
    <t>Úroky</t>
  </si>
  <si>
    <t>Daň</t>
  </si>
  <si>
    <t>Čistý zisk</t>
  </si>
  <si>
    <t>Graf: Marže</t>
  </si>
  <si>
    <t>Hrubá marže</t>
  </si>
  <si>
    <t>EBITDA marže</t>
  </si>
  <si>
    <t>EBIT marže</t>
  </si>
  <si>
    <t>Čistá marže</t>
  </si>
  <si>
    <t>Graf: Aktiva</t>
  </si>
  <si>
    <t>Zásoby</t>
  </si>
  <si>
    <t>Pohledávky</t>
  </si>
  <si>
    <t>Hotovost</t>
  </si>
  <si>
    <t>Dl. aktiva</t>
  </si>
  <si>
    <t>Ostatní OA</t>
  </si>
  <si>
    <t>Graf: Kapitál</t>
  </si>
  <si>
    <t>Vlastní kapitál</t>
  </si>
  <si>
    <t>Kr. závazky</t>
  </si>
  <si>
    <t>Dl. závazky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</si>
</sst>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,,&quot;M Kč&quot;"/>
    <numFmt numFmtId="165" formatCode="0.0%"/>
    <numFmt numFmtId="166" formatCode="0.00\x"/>
    <numFmt numFmtId="167" formatCode="0&quot;K Kč/os&quot;"/>
    <numFmt numFmtId="168" formatCode="#,##0,,&quot;M Kč&quot;"/>
    <numFmt numFmtId="169" formatCode="0.0\x"/>
    <numFmt numFmtId="170" formatCode="0&quot; dní&quot;"/>
    <numFmt numFmtId="171" formatCode="#,##0&quot; Kč&quot;;\(#,##0&quot; Kč)&quot;;\-"/>
  </numFmts>
  <fonts count="27" x14ac:knownFonts="1">
    <font>
      <sz val="11"/>
      <color theme="1"/>
      <name val="Calibri"/>
      <family val="2"/>
      <charset val="1"/>
    </font>
    <font>
      <b/>
      <sz val="30"/>
      <color rgb="FFEC6E2A"/>
      <name val="Calibri"/>
      <family val="2"/>
      <charset val="1"/>
    </font>
    <font>
      <b/>
      <sz val="18"/>
      <color rgb="FFF4A06A"/>
      <name val="Calibri"/>
      <family val="2"/>
      <charset val="1"/>
    </font>
    <font>
      <i/>
      <sz val="9"/>
      <color rgb="FF7A8FA8"/>
      <name val="Calibri"/>
      <family val="2"/>
      <charset val="1"/>
    </font>
    <font>
      <i/>
      <sz val="8"/>
      <color rgb="FF7A8FA8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6"/>
      <color rgb="FF7A8FA8"/>
      <name val="Calibri"/>
      <family val="2"/>
      <charset val="1"/>
    </font>
    <font>
      <sz val="7"/>
      <color rgb="FFF4A06A"/>
      <name val="Calibri"/>
      <family val="2"/>
      <charset val="1"/>
    </font>
    <font>
      <b/>
      <sz val="9"/>
      <color rgb="FFEC6E2A"/>
      <name val="Calibri"/>
      <family val="2"/>
      <charset val="1"/>
    </font>
    <font>
      <b/>
      <sz val="7"/>
      <color rgb="FF7A8FA8"/>
      <name val="Calibri"/>
      <family val="2"/>
      <charset val="1"/>
    </font>
    <font>
      <sz val="9"/>
      <color rgb="FFBCBAB5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9"/>
      <color rgb="FFF4A06A"/>
      <name val="Calibri"/>
      <family val="2"/>
      <charset val="1"/>
    </font>
    <font>
      <b/>
      <sz val="13"/>
      <color rgb="FFF4A06A"/>
      <name val="Calibri"/>
      <family val="2"/>
      <charset val="1"/>
    </font>
    <font>
      <i/>
      <sz val="7"/>
      <color rgb="FF7A8FA8"/>
      <name val="Calibri"/>
      <family val="2"/>
      <charset val="1"/>
    </font>
    <font>
      <b/>
      <sz val="19"/>
      <color rgb="FFEC6E2A"/>
      <name val="Calibri"/>
      <family val="2"/>
      <charset val="1"/>
    </font>
    <font>
      <sz val="8"/>
      <color rgb="FF7A8FA8"/>
      <name val="Calibri"/>
      <family val="2"/>
      <charset val="1"/>
    </font>
    <font>
      <b/>
      <sz val="10"/>
      <color rgb="FFEC6E2A"/>
      <name val="Calibri"/>
      <family val="2"/>
      <charset val="1"/>
    </font>
    <font>
      <b/>
      <sz val="8"/>
      <color rgb="FF666055"/>
      <name val="Calibri"/>
      <family val="2"/>
      <charset val="1"/>
    </font>
    <font>
      <sz val="10"/>
      <color rgb="FF1A1A1A"/>
      <name val="Calibri"/>
      <family val="2"/>
      <charset val="1"/>
    </font>
    <font>
      <b/>
      <sz val="11"/>
      <color rgb="FF1B3055"/>
      <name val="Calibri"/>
      <family val="2"/>
      <charset val="1"/>
    </font>
    <font>
      <sz val="8"/>
      <color rgb="FF999999"/>
      <name val="Calibri"/>
      <family val="2"/>
      <charset val="1"/>
    </font>
    <font>
      <i/>
      <sz val="8"/>
      <color rgb="FF999999"/>
      <name val="Calibri"/>
      <family val="2"/>
      <charset val="1"/>
    </font>
    <font>
      <sz val="10"/>
      <color rgb="FF888888"/>
      <name val="Calibri"/>
      <family val="2"/>
      <charset val="1"/>
    </font>
    <font>
      <b/>
      <sz val="11"/>
      <color rgb="FF444444"/>
      <name val="Calibri"/>
      <family val="2"/>
      <charset val="1"/>
    </font>
    <font>
      <sz val="8"/>
      <color rgb="FF0F1D35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0F1D35"/>
        <bgColor rgb="FF132038"/>
      </patternFill>
    </fill>
    <fill>
      <patternFill patternType="solid">
        <fgColor rgb="FF162542"/>
        <bgColor rgb="FF172845"/>
      </patternFill>
    </fill>
    <fill>
      <patternFill patternType="solid">
        <fgColor rgb="FFEC6E2A"/>
        <bgColor rgb="FFE67E22"/>
      </patternFill>
    </fill>
    <fill>
      <patternFill patternType="solid">
        <fgColor rgb="FF1A2D4A"/>
        <bgColor rgb="FF1A3050"/>
      </patternFill>
    </fill>
    <fill>
      <patternFill patternType="solid">
        <fgColor rgb="FF0D1A2E"/>
        <bgColor rgb="FF0F1D35"/>
      </patternFill>
    </fill>
    <fill>
      <patternFill patternType="solid">
        <fgColor rgb="FF132038"/>
        <bgColor rgb="FF0F1D35"/>
      </patternFill>
    </fill>
    <fill>
      <patternFill patternType="solid">
        <fgColor rgb="FF172845"/>
        <bgColor rgb="FF162542"/>
      </patternFill>
    </fill>
    <fill>
      <patternFill patternType="solid">
        <fgColor rgb="FFF0EDE8"/>
        <bgColor rgb="FFEDF1F7"/>
      </patternFill>
    </fill>
    <fill>
      <patternFill patternType="solid">
        <fgColor rgb="FFE8E4DC"/>
        <bgColor rgb="FFF0EDE8"/>
      </patternFill>
    </fill>
    <fill>
      <patternFill patternType="solid">
        <fgColor rgb="FFFFFFFF"/>
        <bgColor rgb="FFFAFAF8"/>
      </patternFill>
    </fill>
    <fill>
      <patternFill patternType="solid">
        <fgColor rgb="FFE8F0FA"/>
        <bgColor rgb="FFEDF1F7"/>
      </patternFill>
    </fill>
    <fill>
      <patternFill patternType="solid">
        <fgColor rgb="FFFAFAF8"/>
        <bgColor rgb="FFFFFFFF"/>
      </patternFill>
    </fill>
    <fill>
      <patternFill patternType="solid">
        <fgColor rgb="FFEDF1F7"/>
        <bgColor rgb="FFE8F0FA"/>
      </patternFill>
    </fill>
  </fills>
  <borders count="6">
    <border>
      <left/>
      <right/>
      <top/>
      <bottom/>
      <diagonal/>
    </border>
    <border>
      <left style="medium">
        <color rgb="FFEC6E2A"/>
      </left>
      <right/>
      <top/>
      <bottom/>
      <diagonal/>
    </border>
    <border>
      <left style="medium">
        <color rgb="FFEC6E2A"/>
      </left>
      <right/>
      <top style="medium">
        <color rgb="FFEC6E2A"/>
      </top>
      <bottom style="medium">
        <color rgb="FFEC6E2A"/>
      </bottom>
      <diagonal/>
    </border>
    <border>
      <left/>
      <right/>
      <top/>
      <bottom style="thin">
        <color rgb="FFB8C8D8"/>
      </bottom>
      <diagonal/>
    </border>
    <border>
      <left/>
      <right/>
      <top/>
      <bottom style="thin">
        <color rgb="FFE0DAD0"/>
      </bottom>
      <diagonal/>
    </border>
    <border>
      <left style="thin">
        <color rgb="FFA0B4C8"/>
      </left>
      <right style="thin">
        <color rgb="FFA0B4C8"/>
      </right>
      <top style="thin">
        <color rgb="FFA0B4C8"/>
      </top>
      <bottom style="thin">
        <color rgb="FFA0B4C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8" fillId="2" borderId="0" xfId="0" applyFont="1" applyFill="1" applyAlignment="1">
      <alignment horizontal="left" vertical="center"/>
    </xf>
    <xf numFmtId="0" fontId="17" fillId="9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left" vertical="center"/>
    </xf>
    <xf numFmtId="0" fontId="11" fillId="8" borderId="0" xfId="0" applyFont="1" applyFill="1" applyAlignment="1">
      <alignment horizontal="left" vertical="center"/>
    </xf>
    <xf numFmtId="0" fontId="13" fillId="7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5" fillId="2" borderId="0" xfId="0" applyFont="1" applyFill="1"/>
    <xf numFmtId="0" fontId="5" fillId="3" borderId="0" xfId="0" applyFont="1" applyFill="1"/>
    <xf numFmtId="0" fontId="5" fillId="4" borderId="0" xfId="0" applyFont="1" applyFill="1"/>
    <xf numFmtId="164" fontId="6" fillId="3" borderId="0" xfId="0" applyNumberFormat="1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166" fontId="6" fillId="3" borderId="0" xfId="0" applyNumberFormat="1" applyFont="1" applyFill="1" applyAlignment="1">
      <alignment horizontal="center" vertical="center"/>
    </xf>
    <xf numFmtId="167" fontId="6" fillId="3" borderId="0" xfId="0" applyNumberFormat="1" applyFont="1" applyFill="1" applyAlignment="1">
      <alignment horizontal="center" vertical="center"/>
    </xf>
    <xf numFmtId="168" fontId="6" fillId="3" borderId="0" xfId="0" applyNumberFormat="1" applyFont="1" applyFill="1" applyAlignment="1">
      <alignment horizontal="center" vertical="center"/>
    </xf>
    <xf numFmtId="169" fontId="6" fillId="3" borderId="0" xfId="0" applyNumberFormat="1" applyFont="1" applyFill="1" applyAlignment="1">
      <alignment horizontal="center" vertical="center"/>
    </xf>
    <xf numFmtId="170" fontId="6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6" borderId="0" xfId="0" applyFill="1"/>
    <xf numFmtId="0" fontId="10" fillId="6" borderId="0" xfId="0" applyFont="1" applyFill="1" applyAlignment="1">
      <alignment horizontal="center" vertical="center"/>
    </xf>
    <xf numFmtId="0" fontId="0" fillId="7" borderId="0" xfId="0" applyFill="1"/>
    <xf numFmtId="0" fontId="4" fillId="7" borderId="0" xfId="0" applyFont="1" applyFill="1" applyAlignment="1">
      <alignment vertical="center"/>
    </xf>
    <xf numFmtId="165" fontId="12" fillId="7" borderId="0" xfId="0" applyNumberFormat="1" applyFont="1" applyFill="1" applyAlignment="1">
      <alignment horizontal="center" vertical="center"/>
    </xf>
    <xf numFmtId="0" fontId="0" fillId="8" borderId="0" xfId="0" applyFill="1"/>
    <xf numFmtId="0" fontId="4" fillId="8" borderId="0" xfId="0" applyFont="1" applyFill="1" applyAlignment="1">
      <alignment vertical="center"/>
    </xf>
    <xf numFmtId="165" fontId="12" fillId="8" borderId="0" xfId="0" applyNumberFormat="1" applyFont="1" applyFill="1" applyAlignment="1">
      <alignment horizontal="center" vertical="center"/>
    </xf>
    <xf numFmtId="166" fontId="12" fillId="7" borderId="0" xfId="0" applyNumberFormat="1" applyFont="1" applyFill="1" applyAlignment="1">
      <alignment horizontal="center" vertical="center"/>
    </xf>
    <xf numFmtId="169" fontId="12" fillId="7" borderId="0" xfId="0" applyNumberFormat="1" applyFont="1" applyFill="1" applyAlignment="1">
      <alignment horizontal="center" vertical="center"/>
    </xf>
    <xf numFmtId="170" fontId="12" fillId="8" borderId="0" xfId="0" applyNumberFormat="1" applyFont="1" applyFill="1" applyAlignment="1">
      <alignment horizontal="center" vertical="center"/>
    </xf>
    <xf numFmtId="0" fontId="0" fillId="4" borderId="0" xfId="0" applyFill="1"/>
    <xf numFmtId="0" fontId="0" fillId="9" borderId="0" xfId="0" applyFill="1"/>
    <xf numFmtId="0" fontId="0" fillId="10" borderId="0" xfId="0" applyFill="1"/>
    <xf numFmtId="0" fontId="19" fillId="10" borderId="3" xfId="0" applyFont="1" applyFill="1" applyBorder="1" applyAlignment="1">
      <alignment horizontal="center" vertical="center"/>
    </xf>
    <xf numFmtId="0" fontId="0" fillId="11" borderId="4" xfId="0" applyFill="1" applyBorder="1"/>
    <xf numFmtId="0" fontId="20" fillId="11" borderId="4" xfId="0" applyFont="1" applyFill="1" applyBorder="1" applyAlignment="1">
      <alignment horizontal="left" vertical="center"/>
    </xf>
    <xf numFmtId="171" fontId="21" fillId="12" borderId="5" xfId="0" applyNumberFormat="1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3" fillId="11" borderId="4" xfId="0" applyFont="1" applyFill="1" applyBorder="1" applyAlignment="1">
      <alignment horizontal="left" vertical="center"/>
    </xf>
    <xf numFmtId="0" fontId="0" fillId="13" borderId="4" xfId="0" applyFill="1" applyBorder="1"/>
    <xf numFmtId="0" fontId="20" fillId="13" borderId="4" xfId="0" applyFont="1" applyFill="1" applyBorder="1" applyAlignment="1">
      <alignment horizontal="left" vertical="center"/>
    </xf>
    <xf numFmtId="0" fontId="22" fillId="13" borderId="4" xfId="0" applyFont="1" applyFill="1" applyBorder="1" applyAlignment="1">
      <alignment horizontal="center" vertical="center"/>
    </xf>
    <xf numFmtId="0" fontId="23" fillId="13" borderId="4" xfId="0" applyFont="1" applyFill="1" applyBorder="1" applyAlignment="1">
      <alignment horizontal="left" vertical="center"/>
    </xf>
    <xf numFmtId="0" fontId="24" fillId="13" borderId="4" xfId="0" applyFont="1" applyFill="1" applyBorder="1" applyAlignment="1">
      <alignment horizontal="left" vertical="center"/>
    </xf>
    <xf numFmtId="171" fontId="25" fillId="14" borderId="5" xfId="0" applyNumberFormat="1" applyFont="1" applyFill="1" applyBorder="1" applyAlignment="1">
      <alignment horizontal="center" vertical="center"/>
    </xf>
    <xf numFmtId="0" fontId="24" fillId="11" borderId="4" xfId="0" applyFont="1" applyFill="1" applyBorder="1" applyAlignment="1">
      <alignment horizontal="left" vertical="center"/>
    </xf>
    <xf numFmtId="3" fontId="21" fillId="12" borderId="5" xfId="0" applyNumberFormat="1" applyFont="1" applyFill="1" applyBorder="1" applyAlignment="1">
      <alignment horizontal="center" vertical="center"/>
    </xf>
    <xf numFmtId="49" fontId="21" fillId="12" borderId="5" xfId="0" applyNumberFormat="1" applyFont="1" applyFill="1" applyBorder="1" applyAlignment="1">
      <alignment horizontal="center" vertical="center"/>
    </xf>
    <xf numFmtId="0" fontId="17" fillId="0" borderId="0" xfId="0" applyFont="1"/>
    <xf numFmtId="0" fontId="26" fillId="0" borderId="0" xfId="0" applyFont="1"/>
    <xf numFmtId="3" fontId="0" fillId="0" borderId="0" xfId="0" applyNumberFormat="1"/>
    <xf numFmtId="165" fontId="0" fillId="0" borderId="0" xfId="0" applyNumberFormat="1"/>
  </cellXfs>
  <cellStyles count="1">
    <cellStyle name="Normální" xfId="0" builtinId="0"/>
  </cellStyles>
  <dxfs count="185">
    <dxf>
      <font>
        <sz val="7"/>
        <color rgb="FFE67E22"/>
        <name val="Calibri"/>
        <charset val="1"/>
      </font>
    </dxf>
    <dxf>
      <font>
        <sz val="7"/>
        <color rgb="FF2ECC71"/>
        <name val="Calibri"/>
        <charset val="1"/>
      </font>
    </dxf>
    <dxf>
      <font>
        <sz val="7"/>
        <color rgb="FFE74C3C"/>
        <name val="Calibri"/>
        <charset val="1"/>
      </font>
    </dxf>
    <dxf>
      <font>
        <sz val="7"/>
        <color rgb="FF2ECC71"/>
        <name val="Calibri"/>
        <charset val="1"/>
      </font>
    </dxf>
    <dxf>
      <font>
        <sz val="7"/>
        <color rgb="FFE67E22"/>
        <name val="Calibri"/>
        <charset val="1"/>
      </font>
    </dxf>
    <dxf>
      <font>
        <sz val="7"/>
        <color rgb="FFE74C3C"/>
        <name val="Calibri"/>
        <charset val="1"/>
      </font>
    </dxf>
    <dxf>
      <font>
        <sz val="7"/>
        <color rgb="FFE74C3C"/>
        <name val="Calibri"/>
        <charset val="1"/>
      </font>
    </dxf>
    <dxf>
      <font>
        <sz val="7"/>
        <color rgb="FFE67E22"/>
        <name val="Calibri"/>
        <charset val="1"/>
      </font>
    </dxf>
    <dxf>
      <font>
        <sz val="7"/>
        <color rgb="FF2ECC71"/>
        <name val="Calibri"/>
        <charset val="1"/>
      </font>
    </dxf>
    <dxf>
      <font>
        <sz val="7"/>
        <color rgb="FF2ECC71"/>
        <name val="Calibri"/>
        <charset val="1"/>
      </font>
    </dxf>
    <dxf>
      <font>
        <sz val="7"/>
        <color rgb="FFE67E22"/>
        <name val="Calibri"/>
        <charset val="1"/>
      </font>
    </dxf>
    <dxf>
      <font>
        <sz val="7"/>
        <color rgb="FFE74C3C"/>
        <name val="Calibri"/>
        <charset val="1"/>
      </font>
    </dxf>
    <dxf>
      <font>
        <sz val="8"/>
        <color rgb="FF2ECC71"/>
        <name val="Calibri"/>
        <charset val="1"/>
      </font>
    </dxf>
    <dxf>
      <font>
        <sz val="8"/>
        <color rgb="FFE74C3C"/>
        <name val="Calibri"/>
        <charset val="1"/>
      </font>
    </dxf>
    <dxf>
      <font>
        <sz val="7"/>
        <color rgb="FFE67E22"/>
        <name val="Calibri"/>
        <charset val="1"/>
      </font>
    </dxf>
    <dxf>
      <font>
        <sz val="7"/>
        <color rgb="FFE74C3C"/>
        <name val="Calibri"/>
        <charset val="1"/>
      </font>
    </dxf>
    <dxf>
      <font>
        <sz val="7"/>
        <color rgb="FF2ECC71"/>
        <name val="Calibri"/>
        <charset val="1"/>
      </font>
    </dxf>
    <dxf>
      <font>
        <sz val="7"/>
        <color rgb="FFE67E22"/>
        <name val="Calibri"/>
        <charset val="1"/>
      </font>
    </dxf>
    <dxf>
      <font>
        <sz val="7"/>
        <color rgb="FF2ECC71"/>
        <name val="Calibri"/>
        <charset val="1"/>
      </font>
    </dxf>
    <dxf>
      <font>
        <sz val="8"/>
        <color rgb="FFE74C3C"/>
        <name val="Calibri"/>
        <charset val="1"/>
      </font>
    </dxf>
    <dxf>
      <font>
        <sz val="8"/>
        <color rgb="FF2ECC71"/>
        <name val="Calibri"/>
        <charset val="1"/>
      </font>
    </dxf>
    <dxf>
      <font>
        <sz val="7"/>
        <color rgb="FFE74C3C"/>
        <name val="Calibri"/>
        <charset val="1"/>
      </font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8"/>
        <color rgb="FFE74C3C"/>
        <name val="Calibri"/>
        <charset val="1"/>
      </font>
    </dxf>
    <dxf>
      <font>
        <sz val="7"/>
        <color rgb="FF2ECC71"/>
        <name val="Calibri"/>
        <charset val="1"/>
      </font>
    </dxf>
    <dxf>
      <font>
        <sz val="7"/>
        <color rgb="FFE74C3C"/>
        <name val="Calibri"/>
        <charset val="1"/>
      </font>
    </dxf>
    <dxf>
      <font>
        <sz val="7"/>
        <color rgb="FFE67E22"/>
        <name val="Calibri"/>
        <charset val="1"/>
      </font>
    </dxf>
    <dxf>
      <font>
        <sz val="8"/>
        <color rgb="FF2ECC71"/>
        <name val="Calibri"/>
        <charset val="1"/>
      </font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b/>
        <sz val="12"/>
        <color rgb="FF2ECC71"/>
        <name val="Calibri"/>
        <charset val="1"/>
      </font>
      <fill>
        <patternFill>
          <bgColor rgb="FF0A2010"/>
        </patternFill>
      </fill>
    </dxf>
    <dxf>
      <font>
        <b/>
        <sz val="12"/>
        <color rgb="FFE67E22"/>
        <name val="Calibri"/>
        <charset val="1"/>
      </font>
      <fill>
        <patternFill>
          <bgColor rgb="FF2B1508"/>
        </patternFill>
      </fill>
    </dxf>
    <dxf>
      <font>
        <b/>
        <sz val="12"/>
        <color rgb="FFE74C3C"/>
        <name val="Calibri"/>
        <charset val="1"/>
      </font>
      <fill>
        <patternFill>
          <bgColor rgb="FF2B0808"/>
        </patternFill>
      </fill>
    </dxf>
    <dxf>
      <font>
        <b/>
        <sz val="12"/>
        <color rgb="FFE74C3C"/>
        <name val="Calibri"/>
        <charset val="1"/>
      </font>
      <fill>
        <patternFill>
          <bgColor rgb="FF2B0808"/>
        </patternFill>
      </fill>
    </dxf>
    <dxf>
      <font>
        <b/>
        <sz val="12"/>
        <color rgb="FFE67E22"/>
        <name val="Calibri"/>
        <charset val="1"/>
      </font>
      <fill>
        <patternFill>
          <bgColor rgb="FF2B1508"/>
        </patternFill>
      </fill>
    </dxf>
    <dxf>
      <font>
        <b/>
        <sz val="12"/>
        <color rgb="FF2ECC71"/>
        <name val="Calibri"/>
        <charset val="1"/>
      </font>
      <fill>
        <patternFill>
          <bgColor rgb="FF0A2010"/>
        </patternFill>
      </fill>
    </dxf>
    <dxf>
      <font>
        <b/>
        <sz val="12"/>
        <color rgb="FFE74C3C"/>
        <name val="Calibri"/>
        <charset val="1"/>
      </font>
      <fill>
        <patternFill>
          <bgColor rgb="FF2B0808"/>
        </patternFill>
      </fill>
    </dxf>
    <dxf>
      <font>
        <b/>
        <sz val="12"/>
        <color rgb="FFE67E22"/>
        <name val="Calibri"/>
        <charset val="1"/>
      </font>
      <fill>
        <patternFill>
          <bgColor rgb="FF2B1508"/>
        </patternFill>
      </fill>
    </dxf>
    <dxf>
      <font>
        <b/>
        <sz val="12"/>
        <color rgb="FF2ECC71"/>
        <name val="Calibri"/>
        <charset val="1"/>
      </font>
      <fill>
        <patternFill>
          <bgColor rgb="FF0A2010"/>
        </patternFill>
      </fill>
    </dxf>
    <dxf>
      <font>
        <b/>
        <sz val="12"/>
        <color rgb="FFE74C3C"/>
        <name val="Calibri"/>
        <charset val="1"/>
      </font>
      <fill>
        <patternFill>
          <bgColor rgb="FF2B0808"/>
        </patternFill>
      </fill>
    </dxf>
    <dxf>
      <font>
        <b/>
        <sz val="12"/>
        <color rgb="FFE67E22"/>
        <name val="Calibri"/>
        <charset val="1"/>
      </font>
      <fill>
        <patternFill>
          <bgColor rgb="FF2B1508"/>
        </patternFill>
      </fill>
    </dxf>
    <dxf>
      <font>
        <b/>
        <sz val="12"/>
        <color rgb="FF2ECC71"/>
        <name val="Calibri"/>
        <charset val="1"/>
      </font>
      <fill>
        <patternFill>
          <bgColor rgb="FF0A2010"/>
        </patternFill>
      </fill>
    </dxf>
    <dxf>
      <font>
        <b/>
        <sz val="12"/>
        <color rgb="FFE67E22"/>
        <name val="Calibri"/>
        <charset val="1"/>
      </font>
      <fill>
        <patternFill>
          <bgColor rgb="FF2B1508"/>
        </patternFill>
      </fill>
    </dxf>
    <dxf>
      <font>
        <b/>
        <sz val="12"/>
        <color rgb="FFE74C3C"/>
        <name val="Calibri"/>
        <charset val="1"/>
      </font>
      <fill>
        <patternFill>
          <bgColor rgb="FF2B0808"/>
        </patternFill>
      </fill>
    </dxf>
    <dxf>
      <font>
        <b/>
        <sz val="12"/>
        <color rgb="FF2ECC71"/>
        <name val="Calibri"/>
        <charset val="1"/>
      </font>
      <fill>
        <patternFill>
          <bgColor rgb="FF0A2010"/>
        </patternFill>
      </fill>
    </dxf>
    <dxf>
      <font>
        <b/>
        <sz val="12"/>
        <color rgb="FFE74C3C"/>
        <name val="Calibri"/>
        <charset val="1"/>
      </font>
      <fill>
        <patternFill>
          <bgColor rgb="FF2B0808"/>
        </patternFill>
      </fill>
    </dxf>
    <dxf>
      <font>
        <b/>
        <sz val="12"/>
        <color rgb="FFE67E22"/>
        <name val="Calibri"/>
        <charset val="1"/>
      </font>
      <fill>
        <patternFill>
          <bgColor rgb="FF2B1508"/>
        </patternFill>
      </fill>
    </dxf>
    <dxf>
      <font>
        <b/>
        <sz val="12"/>
        <color rgb="FF2ECC71"/>
        <name val="Calibri"/>
        <charset val="1"/>
      </font>
      <fill>
        <patternFill>
          <bgColor rgb="FF0A2010"/>
        </patternFill>
      </fill>
    </dxf>
    <dxf>
      <font>
        <b/>
        <sz val="12"/>
        <color rgb="FFE74C3C"/>
        <name val="Calibri"/>
        <charset val="1"/>
      </font>
      <fill>
        <patternFill>
          <bgColor rgb="FF2B0808"/>
        </patternFill>
      </fill>
    </dxf>
    <dxf>
      <font>
        <b/>
        <sz val="12"/>
        <color rgb="FFE67E22"/>
        <name val="Calibri"/>
        <charset val="1"/>
      </font>
      <fill>
        <patternFill>
          <bgColor rgb="FF2B1508"/>
        </patternFill>
      </fill>
    </dxf>
    <dxf>
      <font>
        <b/>
        <sz val="12"/>
        <color rgb="FF2ECC71"/>
        <name val="Calibri"/>
        <charset val="1"/>
      </font>
      <fill>
        <patternFill>
          <bgColor rgb="FF0A2010"/>
        </patternFill>
      </fill>
    </dxf>
    <dxf>
      <font>
        <b/>
        <sz val="12"/>
        <color rgb="FFE74C3C"/>
        <name val="Calibri"/>
        <charset val="1"/>
      </font>
      <fill>
        <patternFill>
          <bgColor rgb="FF2B0808"/>
        </patternFill>
      </fill>
    </dxf>
    <dxf>
      <font>
        <b/>
        <sz val="12"/>
        <color rgb="FF2ECC71"/>
        <name val="Calibri"/>
        <charset val="1"/>
      </font>
      <fill>
        <patternFill>
          <bgColor rgb="FF0A2010"/>
        </patternFill>
      </fill>
    </dxf>
    <dxf>
      <font>
        <b/>
        <sz val="12"/>
        <color rgb="FFE67E22"/>
        <name val="Calibri"/>
        <charset val="1"/>
      </font>
      <fill>
        <patternFill>
          <bgColor rgb="FF2B1508"/>
        </patternFill>
      </fill>
    </dxf>
    <dxf>
      <font>
        <b/>
        <sz val="12"/>
        <color rgb="FF2ECC71"/>
        <name val="Calibri"/>
        <charset val="1"/>
      </font>
      <fill>
        <patternFill>
          <bgColor rgb="FF0A2010"/>
        </patternFill>
      </fill>
    </dxf>
    <dxf>
      <font>
        <b/>
        <sz val="12"/>
        <color rgb="FFE67E22"/>
        <name val="Calibri"/>
        <charset val="1"/>
      </font>
      <fill>
        <patternFill>
          <bgColor rgb="FF2B1508"/>
        </patternFill>
      </fill>
    </dxf>
    <dxf>
      <font>
        <b/>
        <sz val="12"/>
        <color rgb="FFE74C3C"/>
        <name val="Calibri"/>
        <charset val="1"/>
      </font>
      <fill>
        <patternFill>
          <bgColor rgb="FF2B0808"/>
        </patternFill>
      </fill>
    </dxf>
    <dxf>
      <font>
        <sz val="7"/>
        <color rgb="FFE67E22"/>
        <name val="Calibri"/>
        <charset val="1"/>
      </font>
    </dxf>
    <dxf>
      <font>
        <sz val="7"/>
        <color rgb="FFE74C3C"/>
        <name val="Calibri"/>
        <charset val="1"/>
      </font>
    </dxf>
    <dxf>
      <font>
        <sz val="8"/>
        <color rgb="FFE74C3C"/>
        <name val="Calibri"/>
        <charset val="1"/>
      </font>
    </dxf>
    <dxf>
      <font>
        <sz val="8"/>
        <color rgb="FF2ECC71"/>
        <name val="Calibri"/>
        <charset val="1"/>
      </font>
    </dxf>
    <dxf>
      <font>
        <sz val="7"/>
        <color rgb="FF2ECC71"/>
        <name val="Calibri"/>
        <charset val="1"/>
      </font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9"/>
        <color rgb="FFE74C3C"/>
        <name val="Calibri"/>
        <charset val="1"/>
      </font>
      <fill>
        <patternFill>
          <bgColor rgb="FF2B0808"/>
        </patternFill>
      </fill>
    </dxf>
    <dxf>
      <font>
        <sz val="9"/>
        <color rgb="FFE67E22"/>
        <name val="Calibri"/>
        <charset val="1"/>
      </font>
      <fill>
        <patternFill>
          <bgColor rgb="FF2B1508"/>
        </patternFill>
      </fill>
    </dxf>
    <dxf>
      <font>
        <sz val="9"/>
        <color rgb="FF2ECC71"/>
        <name val="Calibri"/>
        <charset val="1"/>
      </font>
      <fill>
        <patternFill>
          <bgColor rgb="FF0A2010"/>
        </patternFill>
      </fill>
    </dxf>
    <dxf>
      <font>
        <sz val="7"/>
        <color rgb="FFE74C3C"/>
        <name val="Calibri"/>
        <charset val="1"/>
      </font>
    </dxf>
    <dxf>
      <font>
        <sz val="7"/>
        <color rgb="FFE67E22"/>
        <name val="Calibri"/>
        <charset val="1"/>
      </font>
    </dxf>
    <dxf>
      <font>
        <sz val="7"/>
        <color rgb="FF2ECC71"/>
        <name val="Calibri"/>
        <charset val="1"/>
      </font>
    </dxf>
    <dxf>
      <font>
        <sz val="8"/>
        <color rgb="FFE74C3C"/>
        <name val="Calibri"/>
        <charset val="1"/>
      </font>
    </dxf>
    <dxf>
      <font>
        <sz val="8"/>
        <color rgb="FF2ECC71"/>
        <name val="Calibri"/>
        <charset val="1"/>
      </font>
    </dxf>
    <dxf>
      <font>
        <sz val="7"/>
        <color rgb="FFE74C3C"/>
        <name val="Calibri"/>
        <charset val="1"/>
      </font>
    </dxf>
    <dxf>
      <font>
        <sz val="7"/>
        <color rgb="FFE67E22"/>
        <name val="Calibri"/>
        <charset val="1"/>
      </font>
    </dxf>
    <dxf>
      <font>
        <sz val="7"/>
        <color rgb="FF2ECC71"/>
        <name val="Calibri"/>
        <charset val="1"/>
      </font>
    </dxf>
    <dxf>
      <font>
        <sz val="8"/>
        <color rgb="FFE74C3C"/>
        <name val="Calibri"/>
        <charset val="1"/>
      </font>
    </dxf>
    <dxf>
      <font>
        <sz val="8"/>
        <color rgb="FF2ECC71"/>
        <name val="Calibri"/>
        <charset val="1"/>
      </font>
    </dxf>
    <dxf>
      <font>
        <b/>
        <sz val="13"/>
        <color rgb="FFE74C3C"/>
        <name val="Calibri"/>
        <charset val="1"/>
      </font>
      <fill>
        <patternFill>
          <bgColor rgb="FF2B0808"/>
        </patternFill>
      </fill>
    </dxf>
    <dxf>
      <font>
        <b/>
        <sz val="13"/>
        <color rgb="FFE67E22"/>
        <name val="Calibri"/>
        <charset val="1"/>
      </font>
      <fill>
        <patternFill>
          <bgColor rgb="FF2B1508"/>
        </patternFill>
      </fill>
    </dxf>
    <dxf>
      <font>
        <b/>
        <sz val="13"/>
        <color rgb="FF2ECC71"/>
        <name val="Calibri"/>
        <charset val="1"/>
      </font>
      <fill>
        <patternFill>
          <bgColor rgb="FF0A2010"/>
        </patternFill>
      </fill>
    </dxf>
    <dxf>
      <font>
        <b/>
        <sz val="13"/>
        <color rgb="FFEC6E2A"/>
        <name val="Calibri"/>
        <charset val="1"/>
      </font>
      <fill>
        <patternFill>
          <bgColor rgb="FF0F1D35"/>
        </patternFill>
      </fill>
    </dxf>
    <dxf>
      <font>
        <b/>
        <sz val="13"/>
        <color rgb="FFE74C3C"/>
        <name val="Calibri"/>
        <charset val="1"/>
      </font>
      <fill>
        <patternFill>
          <bgColor rgb="FF2B0808"/>
        </patternFill>
      </fill>
    </dxf>
    <dxf>
      <font>
        <b/>
        <sz val="13"/>
        <color rgb="FFE67E22"/>
        <name val="Calibri"/>
        <charset val="1"/>
      </font>
      <fill>
        <patternFill>
          <bgColor rgb="FF2B1508"/>
        </patternFill>
      </fill>
    </dxf>
    <dxf>
      <font>
        <b/>
        <sz val="13"/>
        <color rgb="FFEC6E2A"/>
        <name val="Calibri"/>
        <charset val="1"/>
      </font>
      <fill>
        <patternFill>
          <bgColor rgb="FF0F1D35"/>
        </patternFill>
      </fill>
    </dxf>
    <dxf>
      <font>
        <b/>
        <sz val="13"/>
        <color rgb="FF2ECC71"/>
        <name val="Calibri"/>
        <charset val="1"/>
      </font>
      <fill>
        <patternFill>
          <bgColor rgb="FF0A201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1A1A1A"/>
      <rgbColor rgb="FF008000"/>
      <rgbColor rgb="FF0F1D35"/>
      <rgbColor rgb="FF808000"/>
      <rgbColor rgb="FF162542"/>
      <rgbColor rgb="FF1A3050"/>
      <rgbColor rgb="FFBCBAB5"/>
      <rgbColor rgb="FF888888"/>
      <rgbColor rgb="FFA0B4C8"/>
      <rgbColor rgb="FFE74C3C"/>
      <rgbColor rgb="FFFAFAF8"/>
      <rgbColor rgb="FFE8F0FA"/>
      <rgbColor rgb="FF2B0808"/>
      <rgbColor rgb="FFF4A06A"/>
      <rgbColor rgb="FF3A5F8A"/>
      <rgbColor rgb="FFB8C8D8"/>
      <rgbColor rgb="FF0D1A2E"/>
      <rgbColor rgb="FFFF00FF"/>
      <rgbColor rgb="FFFFFF00"/>
      <rgbColor rgb="FF00FFFF"/>
      <rgbColor rgb="FF172845"/>
      <rgbColor rgb="FF132038"/>
      <rgbColor rgb="FF008080"/>
      <rgbColor rgb="FF0000FF"/>
      <rgbColor rgb="FF2ECC71"/>
      <rgbColor rgb="FFEDF1F7"/>
      <rgbColor rgb="FFF0EDE8"/>
      <rgbColor rgb="FFE8E4DC"/>
      <rgbColor rgb="FFA0B8CC"/>
      <rgbColor rgb="FFFF99CC"/>
      <rgbColor rgb="FF7A8FA8"/>
      <rgbColor rgb="FFE0DAD0"/>
      <rgbColor rgb="FF2A7FC4"/>
      <rgbColor rgb="FF1ABC9C"/>
      <rgbColor rgb="FF99CC00"/>
      <rgbColor rgb="FFFFCC00"/>
      <rgbColor rgb="FFE67E22"/>
      <rgbColor rgb="FFEC6E2A"/>
      <rgbColor rgb="FF666055"/>
      <rgbColor rgb="FF999999"/>
      <rgbColor rgb="FF1B3055"/>
      <rgbColor rgb="FF4F81BD"/>
      <rgbColor rgb="FF0A2010"/>
      <rgbColor rgb="FF2B1508"/>
      <rgbColor rgb="FF993300"/>
      <rgbColor rgb="FF444444"/>
      <rgbColor rgb="FF3A5070"/>
      <rgbColor rgb="FF1A2D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Marže</c:v>
          </c:tx>
          <c:spPr>
            <a:solidFill>
              <a:srgbClr val="EC6E2A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750" b="0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Data!$H$55:$H$58</c:f>
              <c:strCache>
                <c:ptCount val="4"/>
                <c:pt idx="0">
                  <c:v>Hrubá marže</c:v>
                </c:pt>
                <c:pt idx="1">
                  <c:v>EBITDA marže</c:v>
                </c:pt>
                <c:pt idx="2">
                  <c:v>EBIT marže</c:v>
                </c:pt>
                <c:pt idx="3">
                  <c:v>Čistá marže</c:v>
                </c:pt>
              </c:strCache>
            </c:strRef>
          </c:cat>
          <c:val>
            <c:numRef>
              <c:f>Data!$I$55:$I$58</c:f>
              <c:numCache>
                <c:formatCode>0.0%</c:formatCode>
                <c:ptCount val="4"/>
                <c:pt idx="0">
                  <c:v>0.35121951219512193</c:v>
                </c:pt>
                <c:pt idx="1">
                  <c:v>0.21951219512195122</c:v>
                </c:pt>
                <c:pt idx="2">
                  <c:v>0.20585365853658535</c:v>
                </c:pt>
                <c:pt idx="3">
                  <c:v>0.17343414634146342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B-9E46-88CB-CF99758AB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38600"/>
        <c:axId val="52150717"/>
      </c:barChart>
      <c:catAx>
        <c:axId val="1638600"/>
        <c:scaling>
          <c:orientation val="minMax"/>
        </c:scaling>
        <c:delete val="0"/>
        <c:axPos val="l"/>
        <c:majorGridlines>
          <c:spPr>
            <a:ln w="6480">
              <a:solidFill>
                <a:srgbClr val="1A3050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9360">
            <a:solidFill>
              <a:srgbClr val="3A5070"/>
            </a:solidFill>
            <a:round/>
          </a:ln>
        </c:spPr>
        <c:txPr>
          <a:bodyPr/>
          <a:lstStyle/>
          <a:p>
            <a:pPr>
              <a:defRPr sz="700" b="0" strike="noStrike" spc="-1">
                <a:solidFill>
                  <a:srgbClr val="A0B8CC"/>
                </a:solidFill>
                <a:latin typeface="Calibri"/>
              </a:defRPr>
            </a:pPr>
            <a:endParaRPr lang="cs-CZ"/>
          </a:p>
        </c:txPr>
        <c:crossAx val="52150717"/>
        <c:crosses val="autoZero"/>
        <c:auto val="1"/>
        <c:lblAlgn val="ctr"/>
        <c:lblOffset val="100"/>
        <c:noMultiLvlLbl val="0"/>
      </c:catAx>
      <c:valAx>
        <c:axId val="52150717"/>
        <c:scaling>
          <c:orientation val="minMax"/>
        </c:scaling>
        <c:delete val="0"/>
        <c:axPos val="b"/>
        <c:majorGridlines>
          <c:spPr>
            <a:ln w="6480">
              <a:solidFill>
                <a:srgbClr val="1A3050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9360">
            <a:solidFill>
              <a:srgbClr val="3A5070"/>
            </a:solidFill>
            <a:round/>
          </a:ln>
        </c:spPr>
        <c:txPr>
          <a:bodyPr/>
          <a:lstStyle/>
          <a:p>
            <a:pPr>
              <a:defRPr sz="700" b="0" strike="noStrike" spc="-1">
                <a:solidFill>
                  <a:srgbClr val="A0B8CC"/>
                </a:solidFill>
                <a:latin typeface="Calibri"/>
              </a:defRPr>
            </a:pPr>
            <a:endParaRPr lang="cs-CZ"/>
          </a:p>
        </c:txPr>
        <c:crossAx val="1638600"/>
        <c:crosses val="autoZero"/>
        <c:crossBetween val="between"/>
      </c:valAx>
      <c:spPr>
        <a:solidFill>
          <a:srgbClr val="162542"/>
        </a:solidFill>
        <a:ln w="0">
          <a:noFill/>
        </a:ln>
      </c:spPr>
    </c:plotArea>
    <c:plotVisOnly val="1"/>
    <c:dispBlanksAs val="gap"/>
    <c:showDLblsOverMax val="1"/>
  </c:chart>
  <c:spPr>
    <a:solidFill>
      <a:srgbClr val="0F1D35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c:style val="2"/>
  <c:chart>
    <c:autoTitleDeleted val="1"/>
    <c:plotArea>
      <c:layout/>
      <c:pieChart>
        <c:varyColors val="1"/>
        <c:ser>
          <c:idx val="0"/>
          <c:order val="0"/>
          <c:tx>
            <c:v>Aktiva</c:v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EC6E2A"/>
              </a:solidFill>
              <a:ln w="19080">
                <a:solidFill>
                  <a:srgbClr val="0F1D35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3830-854B-8D70-9E4E3BD16D95}"/>
              </c:ext>
            </c:extLst>
          </c:dPt>
          <c:dPt>
            <c:idx val="1"/>
            <c:bubble3D val="0"/>
            <c:spPr>
              <a:solidFill>
                <a:srgbClr val="2A7FC4"/>
              </a:solidFill>
              <a:ln w="19080">
                <a:solidFill>
                  <a:srgbClr val="0F1D35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3830-854B-8D70-9E4E3BD16D95}"/>
              </c:ext>
            </c:extLst>
          </c:dPt>
          <c:dPt>
            <c:idx val="2"/>
            <c:bubble3D val="0"/>
            <c:spPr>
              <a:solidFill>
                <a:srgbClr val="1ABC9C"/>
              </a:solidFill>
              <a:ln w="19080">
                <a:solidFill>
                  <a:srgbClr val="0F1D35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3830-854B-8D70-9E4E3BD16D95}"/>
              </c:ext>
            </c:extLst>
          </c:dPt>
          <c:dPt>
            <c:idx val="3"/>
            <c:bubble3D val="0"/>
            <c:spPr>
              <a:solidFill>
                <a:srgbClr val="3A5F8A"/>
              </a:solidFill>
              <a:ln w="19080">
                <a:solidFill>
                  <a:srgbClr val="0F1D35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3830-854B-8D70-9E4E3BD16D95}"/>
              </c:ext>
            </c:extLst>
          </c:dPt>
          <c:dPt>
            <c:idx val="4"/>
            <c:bubble3D val="0"/>
            <c:spPr>
              <a:solidFill>
                <a:srgbClr val="E74C3C"/>
              </a:solidFill>
              <a:ln w="19080">
                <a:solidFill>
                  <a:srgbClr val="0F1D35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3830-854B-8D70-9E4E3BD16D95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700" b="0" strike="noStrike" spc="-1">
                      <a:solidFill>
                        <a:srgbClr val="FFFFFF"/>
                      </a:solidFill>
                      <a:latin typeface="Calibri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3830-854B-8D70-9E4E3BD16D95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700" b="0" strike="noStrike" spc="-1">
                      <a:solidFill>
                        <a:srgbClr val="FFFFFF"/>
                      </a:solidFill>
                      <a:latin typeface="Calibri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3830-854B-8D70-9E4E3BD16D95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700" b="0" strike="noStrike" spc="-1">
                      <a:solidFill>
                        <a:srgbClr val="FFFFFF"/>
                      </a:solidFill>
                      <a:latin typeface="Calibri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3830-854B-8D70-9E4E3BD16D95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700" b="0" strike="noStrike" spc="-1">
                      <a:solidFill>
                        <a:srgbClr val="FFFFFF"/>
                      </a:solidFill>
                      <a:latin typeface="Calibri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7-3830-854B-8D70-9E4E3BD16D95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700" b="0" strike="noStrike" spc="-1">
                      <a:solidFill>
                        <a:srgbClr val="FFFFFF"/>
                      </a:solidFill>
                      <a:latin typeface="Calibri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9-3830-854B-8D70-9E4E3BD16D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700" b="0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1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Data!$H$62:$H$66</c:f>
              <c:strCache>
                <c:ptCount val="5"/>
                <c:pt idx="0">
                  <c:v>Zásoby</c:v>
                </c:pt>
                <c:pt idx="1">
                  <c:v>Pohledávky</c:v>
                </c:pt>
                <c:pt idx="2">
                  <c:v>Hotovost</c:v>
                </c:pt>
                <c:pt idx="3">
                  <c:v>Dl. aktiva</c:v>
                </c:pt>
                <c:pt idx="4">
                  <c:v>Ostatní OA</c:v>
                </c:pt>
              </c:strCache>
            </c:strRef>
          </c:cat>
          <c:val>
            <c:numRef>
              <c:f>Data!$I$62:$I$66</c:f>
              <c:numCache>
                <c:formatCode>0.0%</c:formatCode>
                <c:ptCount val="5"/>
                <c:pt idx="0">
                  <c:v>5.0420168067226892E-2</c:v>
                </c:pt>
                <c:pt idx="1">
                  <c:v>0.22689075630252101</c:v>
                </c:pt>
                <c:pt idx="2">
                  <c:v>0.1092436974789916</c:v>
                </c:pt>
                <c:pt idx="3">
                  <c:v>0.61344537815126055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830-854B-8D70-9E4E3BD16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0F1D35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750" b="0" strike="noStrike" spc="-1">
              <a:solidFill>
                <a:srgbClr val="A0B8CC"/>
              </a:solidFill>
              <a:latin typeface="Calibri"/>
            </a:defRPr>
          </a:pPr>
          <a:endParaRPr lang="cs-CZ"/>
        </a:p>
      </c:txPr>
    </c:legend>
    <c:plotVisOnly val="1"/>
    <c:dispBlanksAs val="gap"/>
    <c:showDLblsOverMax val="1"/>
  </c:chart>
  <c:spPr>
    <a:solidFill>
      <a:srgbClr val="0F1D35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c:style val="2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VK</c:v>
          </c:tx>
          <c:spPr>
            <a:solidFill>
              <a:srgbClr val="2ECC71"/>
            </a:solidFill>
            <a:ln w="12600">
              <a:solidFill>
                <a:srgbClr val="0F1D35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700" b="0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Data!$H$69:$H$71</c:f>
              <c:strCache>
                <c:ptCount val="3"/>
                <c:pt idx="0">
                  <c:v>Vlastní kapitál</c:v>
                </c:pt>
                <c:pt idx="1">
                  <c:v>Kr. závazky</c:v>
                </c:pt>
                <c:pt idx="2">
                  <c:v>Dl. závazky</c:v>
                </c:pt>
              </c:strCache>
            </c:strRef>
          </c:cat>
          <c:val>
            <c:numRef>
              <c:f>Data!$I$69</c:f>
              <c:numCache>
                <c:formatCode>0.0%</c:formatCode>
                <c:ptCount val="1"/>
                <c:pt idx="0">
                  <c:v>0.55126050420168071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E-4E46-B714-37AB855963B9}"/>
            </c:ext>
          </c:extLst>
        </c:ser>
        <c:ser>
          <c:idx val="1"/>
          <c:order val="1"/>
          <c:tx>
            <c:v>Kr.</c:v>
          </c:tx>
          <c:spPr>
            <a:solidFill>
              <a:srgbClr val="EC6E2A"/>
            </a:solidFill>
            <a:ln w="12600">
              <a:solidFill>
                <a:srgbClr val="0F1D35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700" b="0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Data!$H$69:$H$71</c:f>
              <c:strCache>
                <c:ptCount val="3"/>
                <c:pt idx="0">
                  <c:v>Vlastní kapitál</c:v>
                </c:pt>
                <c:pt idx="1">
                  <c:v>Kr. závazky</c:v>
                </c:pt>
                <c:pt idx="2">
                  <c:v>Dl. závazky</c:v>
                </c:pt>
              </c:strCache>
            </c:strRef>
          </c:cat>
          <c:val>
            <c:numRef>
              <c:f>Data!$I$70</c:f>
              <c:numCache>
                <c:formatCode>0.0%</c:formatCode>
                <c:ptCount val="1"/>
                <c:pt idx="0">
                  <c:v>0.32773109243697479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E-4E46-B714-37AB855963B9}"/>
            </c:ext>
          </c:extLst>
        </c:ser>
        <c:ser>
          <c:idx val="2"/>
          <c:order val="2"/>
          <c:tx>
            <c:v>Dl.</c:v>
          </c:tx>
          <c:spPr>
            <a:solidFill>
              <a:srgbClr val="E74C3C"/>
            </a:solidFill>
            <a:ln w="12600">
              <a:solidFill>
                <a:srgbClr val="0F1D35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700" b="0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Data!$H$69:$H$71</c:f>
              <c:strCache>
                <c:ptCount val="3"/>
                <c:pt idx="0">
                  <c:v>Vlastní kapitál</c:v>
                </c:pt>
                <c:pt idx="1">
                  <c:v>Kr. závazky</c:v>
                </c:pt>
                <c:pt idx="2">
                  <c:v>Dl. závazky</c:v>
                </c:pt>
              </c:strCache>
            </c:strRef>
          </c:cat>
          <c:val>
            <c:numRef>
              <c:f>Data!$I$71</c:f>
              <c:numCache>
                <c:formatCode>0.0%</c:formatCode>
                <c:ptCount val="1"/>
                <c:pt idx="0">
                  <c:v>0.12100840336134454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DE-4E46-B714-37AB85596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9133362"/>
        <c:axId val="57689895"/>
      </c:barChart>
      <c:catAx>
        <c:axId val="99133362"/>
        <c:scaling>
          <c:orientation val="minMax"/>
        </c:scaling>
        <c:delete val="0"/>
        <c:axPos val="l"/>
        <c:majorGridlines>
          <c:spPr>
            <a:ln w="6480">
              <a:solidFill>
                <a:srgbClr val="1A3050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9360">
            <a:solidFill>
              <a:srgbClr val="3A5070"/>
            </a:solidFill>
            <a:round/>
          </a:ln>
        </c:spPr>
        <c:txPr>
          <a:bodyPr/>
          <a:lstStyle/>
          <a:p>
            <a:pPr>
              <a:defRPr sz="700" b="0" strike="noStrike" spc="-1">
                <a:solidFill>
                  <a:srgbClr val="A0B8CC"/>
                </a:solidFill>
                <a:latin typeface="Calibri"/>
              </a:defRPr>
            </a:pPr>
            <a:endParaRPr lang="cs-CZ"/>
          </a:p>
        </c:txPr>
        <c:crossAx val="57689895"/>
        <c:crosses val="autoZero"/>
        <c:auto val="1"/>
        <c:lblAlgn val="ctr"/>
        <c:lblOffset val="100"/>
        <c:noMultiLvlLbl val="0"/>
      </c:catAx>
      <c:valAx>
        <c:axId val="57689895"/>
        <c:scaling>
          <c:orientation val="minMax"/>
        </c:scaling>
        <c:delete val="0"/>
        <c:axPos val="b"/>
        <c:majorGridlines>
          <c:spPr>
            <a:ln w="6480">
              <a:solidFill>
                <a:srgbClr val="1A3050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9360">
            <a:solidFill>
              <a:srgbClr val="3A5070"/>
            </a:solidFill>
            <a:round/>
          </a:ln>
        </c:spPr>
        <c:txPr>
          <a:bodyPr/>
          <a:lstStyle/>
          <a:p>
            <a:pPr>
              <a:defRPr sz="700" b="0" strike="noStrike" spc="-1">
                <a:solidFill>
                  <a:srgbClr val="A0B8CC"/>
                </a:solidFill>
                <a:latin typeface="Calibri"/>
              </a:defRPr>
            </a:pPr>
            <a:endParaRPr lang="cs-CZ"/>
          </a:p>
        </c:txPr>
        <c:crossAx val="99133362"/>
        <c:crosses val="autoZero"/>
        <c:crossBetween val="between"/>
      </c:valAx>
      <c:spPr>
        <a:solidFill>
          <a:srgbClr val="162542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750" b="0" strike="noStrike" spc="-1">
              <a:solidFill>
                <a:srgbClr val="A0B8CC"/>
              </a:solidFill>
              <a:latin typeface="Calibri"/>
            </a:defRPr>
          </a:pPr>
          <a:endParaRPr lang="cs-CZ"/>
        </a:p>
      </c:txPr>
    </c:legend>
    <c:plotVisOnly val="1"/>
    <c:dispBlanksAs val="gap"/>
    <c:showDLblsOverMax val="1"/>
  </c:chart>
  <c:spPr>
    <a:solidFill>
      <a:srgbClr val="0F1D35"/>
    </a:solidFill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8</xdr:col>
      <xdr:colOff>258120</xdr:colOff>
      <xdr:row>18</xdr:row>
      <xdr:rowOff>3900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507960</xdr:colOff>
      <xdr:row>17</xdr:row>
      <xdr:rowOff>12600</xdr:rowOff>
    </xdr:from>
    <xdr:to>
      <xdr:col>14</xdr:col>
      <xdr:colOff>854640</xdr:colOff>
      <xdr:row>18</xdr:row>
      <xdr:rowOff>3600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12600</xdr:colOff>
      <xdr:row>17</xdr:row>
      <xdr:rowOff>12600</xdr:rowOff>
    </xdr:from>
    <xdr:to>
      <xdr:col>22</xdr:col>
      <xdr:colOff>427320</xdr:colOff>
      <xdr:row>18</xdr:row>
      <xdr:rowOff>3600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C6E2A"/>
  </sheetPr>
  <dimension ref="A1:Y39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6" sqref="C16:W16"/>
    </sheetView>
  </sheetViews>
  <sheetFormatPr baseColWidth="10" defaultColWidth="8.6640625" defaultRowHeight="15" x14ac:dyDescent="0.2"/>
  <cols>
    <col min="1" max="2" width="1" customWidth="1"/>
    <col min="3" max="3" width="13" customWidth="1"/>
    <col min="4" max="4" width="0.6640625" customWidth="1"/>
    <col min="5" max="5" width="9" customWidth="1"/>
    <col min="6" max="6" width="0.6640625" customWidth="1"/>
    <col min="7" max="7" width="9" customWidth="1"/>
    <col min="8" max="8" width="0.6640625" customWidth="1"/>
    <col min="9" max="9" width="9.33203125" customWidth="1"/>
    <col min="10" max="10" width="0.6640625" customWidth="1"/>
    <col min="11" max="11" width="11.5" customWidth="1"/>
    <col min="12" max="12" width="0.6640625" customWidth="1"/>
    <col min="13" max="13" width="9" customWidth="1"/>
    <col min="14" max="14" width="0.6640625" customWidth="1"/>
    <col min="15" max="15" width="15.33203125" customWidth="1"/>
    <col min="16" max="16" width="0.6640625" customWidth="1"/>
    <col min="17" max="17" width="9" customWidth="1"/>
    <col min="18" max="18" width="0.6640625" customWidth="1"/>
    <col min="19" max="19" width="9.6640625" customWidth="1"/>
    <col min="20" max="20" width="0.6640625" customWidth="1"/>
    <col min="21" max="21" width="9" customWidth="1"/>
    <col min="22" max="22" width="0.6640625" customWidth="1"/>
    <col min="23" max="23" width="9" customWidth="1"/>
    <col min="24" max="25" width="1" customWidth="1"/>
  </cols>
  <sheetData>
    <row r="1" spans="1:25" ht="3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49.5" customHeight="1" x14ac:dyDescent="0.2">
      <c r="A2" s="15"/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3" t="str">
        <f>Data!C35</f>
        <v>2025</v>
      </c>
      <c r="U2" s="13"/>
      <c r="V2" s="13"/>
      <c r="W2" s="13"/>
      <c r="X2" s="13"/>
      <c r="Y2" s="15"/>
    </row>
    <row r="3" spans="1:25" ht="18" customHeight="1" x14ac:dyDescent="0.2">
      <c r="A3" s="15"/>
      <c r="B3" s="12" t="s">
        <v>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1" t="s">
        <v>2</v>
      </c>
      <c r="U3" s="11"/>
      <c r="V3" s="11"/>
      <c r="W3" s="11"/>
      <c r="X3" s="11"/>
      <c r="Y3" s="15"/>
    </row>
    <row r="4" spans="1:25" ht="1.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9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3.75" customHeight="1" x14ac:dyDescent="0.2">
      <c r="A6" s="16"/>
      <c r="B6" s="16"/>
      <c r="C6" s="17"/>
      <c r="D6" s="16"/>
      <c r="E6" s="17"/>
      <c r="F6" s="16"/>
      <c r="G6" s="16"/>
      <c r="H6" s="16"/>
      <c r="I6" s="17"/>
      <c r="J6" s="16"/>
      <c r="K6" s="17"/>
      <c r="L6" s="16"/>
      <c r="M6" s="17"/>
      <c r="N6" s="16"/>
      <c r="O6" s="17"/>
      <c r="P6" s="16"/>
      <c r="Q6" s="17"/>
      <c r="R6" s="16"/>
      <c r="S6" s="17"/>
      <c r="T6" s="16"/>
      <c r="U6" s="17"/>
      <c r="V6" s="16"/>
      <c r="W6" s="17"/>
      <c r="X6" s="16"/>
      <c r="Y6" s="16"/>
    </row>
    <row r="7" spans="1:25" ht="19.5" customHeight="1" x14ac:dyDescent="0.2">
      <c r="A7" s="16"/>
      <c r="B7" s="16"/>
      <c r="C7" s="18"/>
      <c r="D7" s="16"/>
      <c r="E7" s="18"/>
      <c r="F7" s="16"/>
      <c r="G7" s="18"/>
      <c r="H7" s="16"/>
      <c r="I7" s="18"/>
      <c r="J7" s="16"/>
      <c r="K7" s="18"/>
      <c r="L7" s="16"/>
      <c r="M7" s="18"/>
      <c r="N7" s="16"/>
      <c r="O7" s="18"/>
      <c r="P7" s="16"/>
      <c r="Q7" s="18"/>
      <c r="R7" s="16"/>
      <c r="S7" s="18"/>
      <c r="T7" s="16"/>
      <c r="U7" s="18"/>
      <c r="V7" s="16"/>
      <c r="W7" s="18"/>
      <c r="X7" s="16"/>
      <c r="Y7" s="16"/>
    </row>
    <row r="8" spans="1:25" ht="7.5" customHeight="1" x14ac:dyDescent="0.2">
      <c r="A8" s="16"/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6"/>
    </row>
    <row r="9" spans="1:25" ht="39.75" customHeight="1" x14ac:dyDescent="0.2">
      <c r="A9" s="16"/>
      <c r="B9" s="16"/>
      <c r="C9" s="19">
        <f>IFERROR(Data!C9,"")</f>
        <v>20500000</v>
      </c>
      <c r="D9" s="16"/>
      <c r="E9" s="20">
        <f>IFERROR((Data!C9-Data!C10)/Data!C9,"")</f>
        <v>0.35121951219512193</v>
      </c>
      <c r="F9" s="16"/>
      <c r="G9" s="20">
        <f>IFERROR(Data!C12/Data!C9,"")</f>
        <v>0.21951219512195122</v>
      </c>
      <c r="H9" s="16"/>
      <c r="I9" s="20">
        <f>IFERROR(Data!C12/Data!C9,"")</f>
        <v>0.21951219512195122</v>
      </c>
      <c r="J9" s="16"/>
      <c r="K9" s="19">
        <f>IFERROR(Data!C17,"")</f>
        <v>3555400</v>
      </c>
      <c r="L9" s="16"/>
      <c r="M9" s="21">
        <f>IFERROR(Data!C21/Data!C27,"")</f>
        <v>1.1794871794871795</v>
      </c>
      <c r="N9" s="16"/>
      <c r="O9" s="22">
        <f>IFERROR(Data!C9/Data!C34/1000,"")</f>
        <v>931.81818181818176</v>
      </c>
      <c r="P9" s="16"/>
      <c r="Q9" s="23">
        <f>IFERROR(Data!C9-Data!C10,"")</f>
        <v>7200000</v>
      </c>
      <c r="R9" s="16"/>
      <c r="S9" s="24">
        <f>IFERROR(Data!C14/Data!C15,"")</f>
        <v>289.04109589041099</v>
      </c>
      <c r="T9" s="16"/>
      <c r="U9" s="25">
        <f>IFERROR(Data!C23/Data!C9*365,"")</f>
        <v>4.807317073170732</v>
      </c>
      <c r="V9" s="16"/>
      <c r="W9" s="20">
        <f>IFERROR((Data!C27+Data!C28)/Data!C26,"")</f>
        <v>0.44873949579831934</v>
      </c>
      <c r="X9" s="16"/>
      <c r="Y9" s="16"/>
    </row>
    <row r="10" spans="1:25" ht="15.75" customHeight="1" x14ac:dyDescent="0.2">
      <c r="A10" s="16"/>
      <c r="B10" s="16"/>
      <c r="C10" s="26" t="s">
        <v>3</v>
      </c>
      <c r="D10" s="16"/>
      <c r="E10" s="26" t="s">
        <v>4</v>
      </c>
      <c r="F10" s="16"/>
      <c r="G10" s="26" t="s">
        <v>5</v>
      </c>
      <c r="H10" s="16"/>
      <c r="I10" s="26" t="s">
        <v>5</v>
      </c>
      <c r="J10" s="16"/>
      <c r="K10" s="26" t="s">
        <v>6</v>
      </c>
      <c r="L10" s="16"/>
      <c r="M10" s="26" t="s">
        <v>7</v>
      </c>
      <c r="N10" s="16"/>
      <c r="O10" s="26" t="s">
        <v>8</v>
      </c>
      <c r="P10" s="16"/>
      <c r="Q10" s="26" t="s">
        <v>9</v>
      </c>
      <c r="R10" s="16"/>
      <c r="S10" s="26" t="s">
        <v>10</v>
      </c>
      <c r="T10" s="16"/>
      <c r="U10" s="26" t="s">
        <v>11</v>
      </c>
      <c r="V10" s="16"/>
      <c r="W10" s="26" t="s">
        <v>12</v>
      </c>
      <c r="X10" s="16"/>
      <c r="Y10" s="16"/>
    </row>
    <row r="11" spans="1:25" ht="6" customHeight="1" x14ac:dyDescent="0.2">
      <c r="A11" s="16"/>
      <c r="B11" s="16"/>
      <c r="C11" s="17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16"/>
      <c r="O11" s="17"/>
      <c r="P11" s="16"/>
      <c r="Q11" s="17"/>
      <c r="R11" s="16"/>
      <c r="S11" s="17"/>
      <c r="T11" s="16"/>
      <c r="U11" s="17"/>
      <c r="V11" s="16"/>
      <c r="W11" s="17"/>
      <c r="X11" s="16"/>
      <c r="Y11" s="16"/>
    </row>
    <row r="12" spans="1:25" ht="18" customHeight="1" x14ac:dyDescent="0.2">
      <c r="A12" s="16"/>
      <c r="B12" s="16"/>
      <c r="C12" s="27" t="str">
        <f>IFERROR(IF(Data!C33=0,"–",TEXT((Data!C9-Data!C33)/Data!C33,"+0.0%;-0.0%")&amp;" YoY"),"–")</f>
        <v>–</v>
      </c>
      <c r="D12" s="16"/>
      <c r="E12" s="27" t="str">
        <f>IFERROR(IF((Data!C9-Data!C10)/Data!C9&gt;=0.35,"▲ ZDRAVÁ","▼ SLEDOVAT"),"–")</f>
        <v>▲ ZDRAVÁ</v>
      </c>
      <c r="F12" s="16"/>
      <c r="G12" s="27" t="str">
        <f>IFERROR(IF(Data!C12/Data!C9&gt;=0.12,"▲ ZDRAVÁ","▼ SLEDOVAT"),"–")</f>
        <v>▲ ZDRAVÁ</v>
      </c>
      <c r="H12" s="16"/>
      <c r="I12" s="27" t="str">
        <f>IFERROR(IF(Data!C12/Data!C9&gt;=0.12,"▲ ZDRAVÁ","▼ SLEDOVAT"),"–")</f>
        <v>▲ ZDRAVÁ</v>
      </c>
      <c r="J12" s="16"/>
      <c r="K12" s="27" t="str">
        <f>IFERROR(IF(Data!C17&gt;0,"▲ KLADNÝ","▼ ZÁPORNÝ"),"–")</f>
        <v>▲ KLADNÝ</v>
      </c>
      <c r="L12" s="16"/>
      <c r="M12" s="27" t="str">
        <f>IFERROR(IF(Data!C21/Data!C27&gt;=1.5,"▲ OK ≥1.5x","▼ RIZIKO"),"–")</f>
        <v>▼ RIZIKO</v>
      </c>
      <c r="N12" s="16"/>
      <c r="O12" s="27" t="str">
        <f>IFERROR(IF(Data!C9/Data!C34&gt;=1500000,"▲ VYSOKÁ",IF(Data!C9/Data!C34&gt;=800000,"● PRŮMĚRNÁ","▼ NÍZKÁ")),"–")</f>
        <v>● PRŮMĚRNÁ</v>
      </c>
      <c r="P12" s="16"/>
      <c r="Q12" s="27" t="str">
        <f>IFERROR(IF(Data!C9-Data!C10&gt;0,"▲ KLADNÝ","▼ ZÁPORNÝ"),"–")</f>
        <v>▲ KLADNÝ</v>
      </c>
      <c r="R12" s="16"/>
      <c r="S12" s="27" t="str">
        <f>IFERROR(IF(Data!C14/Data!C15&gt;=3,"▲ BEZPEČNÉ",IF(Data!C14/Data!C15&gt;=1.5,"● SLEDOVAT","▼ RIZIKO")),"–")</f>
        <v>▲ BEZPEČNÉ</v>
      </c>
      <c r="T12" s="16"/>
      <c r="U12" s="27" t="str">
        <f>IFERROR(IF(Data!C23/Data!C9*365&lt;=30,"▲ RYCHLÉ",IF(Data!C23/Data!C9*365&lt;=60,"● PRŮMĚR","▼ POMALÉ")),"–")</f>
        <v>▲ RYCHLÉ</v>
      </c>
      <c r="V12" s="16"/>
      <c r="W12" s="27" t="str">
        <f>IFERROR(IF((Data!C27+Data!C28)/Data!C26&lt;0.5,"▲ ZDRAVÁ",IF((Data!C27+Data!C28)/Data!C26&lt;0.7,"● SLEDOVAT","▼ VYSOKÁ")),"–")</f>
        <v>▲ ZDRAVÁ</v>
      </c>
      <c r="X12" s="16"/>
      <c r="Y12" s="16"/>
    </row>
    <row r="13" spans="1:25" ht="3.75" customHeight="1" x14ac:dyDescent="0.2">
      <c r="A13" s="16"/>
      <c r="B13" s="16"/>
      <c r="C13" s="17"/>
      <c r="D13" s="16"/>
      <c r="E13" s="17"/>
      <c r="F13" s="16"/>
      <c r="G13" s="16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6"/>
    </row>
    <row r="14" spans="1:25" ht="9.75" customHeight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7.5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27.75" customHeight="1" x14ac:dyDescent="0.2">
      <c r="A16" s="15"/>
      <c r="B16" s="15"/>
      <c r="C16" s="10" t="s">
        <v>13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5"/>
      <c r="Y16" s="15"/>
    </row>
    <row r="17" spans="1:25" ht="3.7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95.75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9.75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27.75" customHeight="1" x14ac:dyDescent="0.2">
      <c r="A20" s="15"/>
      <c r="B20" s="15"/>
      <c r="C20" s="10" t="s">
        <v>14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5"/>
      <c r="Y20" s="15"/>
    </row>
    <row r="21" spans="1:25" ht="24.75" customHeight="1" x14ac:dyDescent="0.2">
      <c r="A21" s="28"/>
      <c r="B21" s="28"/>
      <c r="C21" s="29" t="s">
        <v>15</v>
      </c>
      <c r="D21" s="28"/>
      <c r="E21" s="28"/>
      <c r="F21" s="28"/>
      <c r="G21" s="29" t="s">
        <v>16</v>
      </c>
      <c r="H21" s="28"/>
      <c r="I21" s="29" t="s">
        <v>17</v>
      </c>
      <c r="J21" s="28"/>
      <c r="K21" s="29" t="s">
        <v>18</v>
      </c>
      <c r="L21" s="28"/>
      <c r="M21" s="29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 ht="18" customHeight="1" x14ac:dyDescent="0.2">
      <c r="A22" s="30"/>
      <c r="B22" s="30"/>
      <c r="C22" s="9" t="s">
        <v>19</v>
      </c>
      <c r="D22" s="9"/>
      <c r="E22" s="9"/>
      <c r="F22" s="31"/>
      <c r="G22" s="32">
        <f>IFERROR((Data!C9-Data!C10)/Data!C9,"")</f>
        <v>0.35121951219512193</v>
      </c>
      <c r="H22" s="31"/>
      <c r="I22" s="31" t="s">
        <v>20</v>
      </c>
      <c r="J22" s="31"/>
      <c r="K22" s="8" t="str">
        <f>IFERROR(IF((Data!C9-Data!C10)/Data!C9&gt;=0.4,"✅  Zdravá marže – nad 40 %",IF((Data!C9-Data!C10)/Data!C9&gt;=0.25,"⚠  Průměrná – sleduj náklady","🔴  Nízká – prověř cenotvorbu")),"–")</f>
        <v>⚠  Průměrná – sleduj náklady</v>
      </c>
      <c r="L22" s="8"/>
      <c r="M22" s="8"/>
      <c r="N22" s="8"/>
      <c r="O22" s="8"/>
      <c r="P22" s="8"/>
      <c r="Q22" s="8"/>
      <c r="R22" s="30"/>
      <c r="S22" s="30"/>
      <c r="T22" s="30"/>
      <c r="U22" s="30"/>
      <c r="V22" s="30"/>
      <c r="W22" s="30"/>
      <c r="X22" s="30"/>
      <c r="Y22" s="30"/>
    </row>
    <row r="23" spans="1:25" ht="18" customHeight="1" x14ac:dyDescent="0.2">
      <c r="A23" s="33"/>
      <c r="B23" s="33"/>
      <c r="C23" s="7" t="s">
        <v>21</v>
      </c>
      <c r="D23" s="7"/>
      <c r="E23" s="7"/>
      <c r="F23" s="34"/>
      <c r="G23" s="35">
        <f>IFERROR(Data!C12/Data!C9,"")</f>
        <v>0.21951219512195122</v>
      </c>
      <c r="H23" s="34"/>
      <c r="I23" s="34" t="s">
        <v>22</v>
      </c>
      <c r="J23" s="34"/>
      <c r="K23" s="6" t="str">
        <f>IFERROR(IF(Data!C12/Data!C9&gt;=0.15,"✅  Solidní provozní ziskovost",IF(Data!C12/Data!C9&gt;=0.07,"⚠  Pod optimem – prověř OpEx","🔴  Riziko provozní ztráty")),"–")</f>
        <v>✅  Solidní provozní ziskovost</v>
      </c>
      <c r="L23" s="6"/>
      <c r="M23" s="6"/>
      <c r="N23" s="6"/>
      <c r="O23" s="6"/>
      <c r="P23" s="6"/>
      <c r="Q23" s="6"/>
      <c r="R23" s="33"/>
      <c r="S23" s="33"/>
      <c r="T23" s="33"/>
      <c r="U23" s="33"/>
      <c r="V23" s="33"/>
      <c r="W23" s="33"/>
      <c r="X23" s="33"/>
      <c r="Y23" s="33"/>
    </row>
    <row r="24" spans="1:25" ht="18" customHeight="1" x14ac:dyDescent="0.2">
      <c r="A24" s="30"/>
      <c r="B24" s="30"/>
      <c r="C24" s="9" t="s">
        <v>23</v>
      </c>
      <c r="D24" s="9"/>
      <c r="E24" s="9"/>
      <c r="F24" s="31"/>
      <c r="G24" s="32">
        <f>IFERROR(Data!C17/Data!C9,"")</f>
        <v>0.17343414634146342</v>
      </c>
      <c r="H24" s="31"/>
      <c r="I24" s="31" t="s">
        <v>24</v>
      </c>
      <c r="J24" s="31"/>
      <c r="K24" s="8" t="str">
        <f>IFERROR(IF(Data!C17/Data!C9&gt;=0.08,"✅  Dobrá čistá ziskovost",IF(Data!C17/Data!C9&gt;=0.02,"⚠  Nízká ale kladná","🔴  Záporná nebo kritická")),"–")</f>
        <v>✅  Dobrá čistá ziskovost</v>
      </c>
      <c r="L24" s="8"/>
      <c r="M24" s="8"/>
      <c r="N24" s="8"/>
      <c r="O24" s="8"/>
      <c r="P24" s="8"/>
      <c r="Q24" s="8"/>
      <c r="R24" s="30"/>
      <c r="S24" s="30"/>
      <c r="T24" s="30"/>
      <c r="U24" s="30"/>
      <c r="V24" s="30"/>
      <c r="W24" s="30"/>
      <c r="X24" s="30"/>
      <c r="Y24" s="30"/>
    </row>
    <row r="25" spans="1:25" ht="18" customHeight="1" x14ac:dyDescent="0.2">
      <c r="A25" s="33"/>
      <c r="B25" s="33"/>
      <c r="C25" s="7" t="s">
        <v>25</v>
      </c>
      <c r="D25" s="7"/>
      <c r="E25" s="7"/>
      <c r="F25" s="34"/>
      <c r="G25" s="35">
        <f>IFERROR(Data!C17/Data!C26,"")</f>
        <v>2.9877310924369747</v>
      </c>
      <c r="H25" s="34"/>
      <c r="I25" s="34" t="s">
        <v>26</v>
      </c>
      <c r="J25" s="34"/>
      <c r="K25" s="6" t="str">
        <f>IFERROR(IF(Data!C17/Data!C26&gt;=0.07,"✅  Efektivní využití aktiv",IF(Data!C17/Data!C26&gt;=0.03,"⚠  Průměrná efektivita","🔴  Nízká – prověř aktiva")),"–")</f>
        <v>✅  Efektivní využití aktiv</v>
      </c>
      <c r="L25" s="6"/>
      <c r="M25" s="6"/>
      <c r="N25" s="6"/>
      <c r="O25" s="6"/>
      <c r="P25" s="6"/>
      <c r="Q25" s="6"/>
      <c r="R25" s="33"/>
      <c r="S25" s="33"/>
      <c r="T25" s="33"/>
      <c r="U25" s="33"/>
      <c r="V25" s="33"/>
      <c r="W25" s="33"/>
      <c r="X25" s="33"/>
      <c r="Y25" s="33"/>
    </row>
    <row r="26" spans="1:25" ht="18" customHeight="1" x14ac:dyDescent="0.2">
      <c r="A26" s="30"/>
      <c r="B26" s="30"/>
      <c r="C26" s="9" t="s">
        <v>27</v>
      </c>
      <c r="D26" s="9"/>
      <c r="E26" s="9"/>
      <c r="F26" s="31"/>
      <c r="G26" s="32">
        <f>IFERROR(Data!C17/Data!C29,"")</f>
        <v>5.4198170731707318</v>
      </c>
      <c r="H26" s="31"/>
      <c r="I26" s="31" t="s">
        <v>22</v>
      </c>
      <c r="J26" s="31"/>
      <c r="K26" s="8" t="str">
        <f>IFERROR(IF(Data!C17/Data!C29&gt;=0.15,"✅  Atraktivní pro investory",IF(Data!C17/Data!C29&gt;=0.06,"⚠  Průměrný výnos VK","🔴  Nízká rentabilita VK")),"–")</f>
        <v>✅  Atraktivní pro investory</v>
      </c>
      <c r="L26" s="8"/>
      <c r="M26" s="8"/>
      <c r="N26" s="8"/>
      <c r="O26" s="8"/>
      <c r="P26" s="8"/>
      <c r="Q26" s="8"/>
      <c r="R26" s="30"/>
      <c r="S26" s="30"/>
      <c r="T26" s="30"/>
      <c r="U26" s="30"/>
      <c r="V26" s="30"/>
      <c r="W26" s="30"/>
      <c r="X26" s="30"/>
      <c r="Y26" s="30"/>
    </row>
    <row r="27" spans="1:25" ht="9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27" customHeight="1" x14ac:dyDescent="0.2">
      <c r="A28" s="15"/>
      <c r="B28" s="15"/>
      <c r="C28" s="10" t="s">
        <v>28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5"/>
      <c r="Y28" s="15"/>
    </row>
    <row r="29" spans="1:25" x14ac:dyDescent="0.2">
      <c r="A29" s="28"/>
      <c r="B29" s="28"/>
      <c r="C29" s="29" t="s">
        <v>15</v>
      </c>
      <c r="D29" s="28"/>
      <c r="E29" s="28"/>
      <c r="F29" s="28"/>
      <c r="G29" s="29" t="s">
        <v>16</v>
      </c>
      <c r="H29" s="28"/>
      <c r="I29" s="29" t="s">
        <v>17</v>
      </c>
      <c r="J29" s="28"/>
      <c r="K29" s="29" t="s">
        <v>18</v>
      </c>
      <c r="L29" s="28"/>
      <c r="M29" s="29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 ht="18" customHeight="1" x14ac:dyDescent="0.2">
      <c r="A30" s="30"/>
      <c r="B30" s="30"/>
      <c r="C30" s="9" t="s">
        <v>29</v>
      </c>
      <c r="D30" s="9"/>
      <c r="E30" s="9"/>
      <c r="F30" s="31"/>
      <c r="G30" s="36">
        <f>IFERROR(Data!C21/Data!C27,"")</f>
        <v>1.1794871794871795</v>
      </c>
      <c r="H30" s="31"/>
      <c r="I30" s="31" t="s">
        <v>30</v>
      </c>
      <c r="J30" s="31"/>
      <c r="K30" s="8" t="str">
        <f>IFERROR(IF(Data!C21/Data!C27&gt;=1.5,"✅  Dobrá platební schopnost",IF(Data!C21/Data!C27&gt;=1,"⚠  Na hranici likvidity","🔴  Riziko platební neschopnosti")),"–")</f>
        <v>⚠  Na hranici likvidity</v>
      </c>
      <c r="L30" s="8"/>
      <c r="M30" s="8"/>
      <c r="N30" s="8"/>
      <c r="O30" s="8"/>
      <c r="P30" s="8"/>
      <c r="Q30" s="8"/>
      <c r="R30" s="30"/>
      <c r="S30" s="30"/>
      <c r="T30" s="30"/>
      <c r="U30" s="30"/>
      <c r="V30" s="30"/>
      <c r="W30" s="30"/>
      <c r="X30" s="30"/>
      <c r="Y30" s="30"/>
    </row>
    <row r="31" spans="1:25" ht="18" customHeight="1" x14ac:dyDescent="0.2">
      <c r="A31" s="33"/>
      <c r="B31" s="33"/>
      <c r="C31" s="7" t="s">
        <v>31</v>
      </c>
      <c r="D31" s="7"/>
      <c r="E31" s="7"/>
      <c r="F31" s="34"/>
      <c r="G31" s="35">
        <f>IFERROR((Data!C27+Data!C28)/Data!C26,"")</f>
        <v>0.44873949579831934</v>
      </c>
      <c r="H31" s="34"/>
      <c r="I31" s="34" t="s">
        <v>32</v>
      </c>
      <c r="J31" s="34"/>
      <c r="K31" s="6" t="str">
        <f>IFERROR(IF((Data!C27+Data!C28)/Data!C26&lt;0.5,"✅  Zdravá finanční struktura",IF((Data!C27+Data!C28)/Data!C26&lt;0.7,"⚠  Zvýšená zadluženost","🔴  Vysoké riziko – prověř dluhy")),"–")</f>
        <v>✅  Zdravá finanční struktura</v>
      </c>
      <c r="L31" s="6"/>
      <c r="M31" s="6"/>
      <c r="N31" s="6"/>
      <c r="O31" s="6"/>
      <c r="P31" s="6"/>
      <c r="Q31" s="6"/>
      <c r="R31" s="33"/>
      <c r="S31" s="33"/>
      <c r="T31" s="33"/>
      <c r="U31" s="33"/>
      <c r="V31" s="33"/>
      <c r="W31" s="33"/>
      <c r="X31" s="33"/>
      <c r="Y31" s="33"/>
    </row>
    <row r="32" spans="1:25" ht="18" customHeight="1" x14ac:dyDescent="0.2">
      <c r="A32" s="30"/>
      <c r="B32" s="30"/>
      <c r="C32" s="9" t="s">
        <v>33</v>
      </c>
      <c r="D32" s="9"/>
      <c r="E32" s="9"/>
      <c r="F32" s="31"/>
      <c r="G32" s="37">
        <f>IFERROR(Data!C14/Data!C15,"")</f>
        <v>289.04109589041099</v>
      </c>
      <c r="H32" s="31"/>
      <c r="I32" s="31" t="s">
        <v>34</v>
      </c>
      <c r="J32" s="31"/>
      <c r="K32" s="8" t="str">
        <f>IFERROR(IF(Data!C14/Data!C15&gt;=3,"✅  Úroky kryty s rezervou",IF(Data!C14/Data!C15&gt;=1.5,"⚠  Nízká rezerva krytí","🔴  Kritické – hrozí nesplácení")),"–")</f>
        <v>✅  Úroky kryty s rezervou</v>
      </c>
      <c r="L32" s="8"/>
      <c r="M32" s="8"/>
      <c r="N32" s="8"/>
      <c r="O32" s="8"/>
      <c r="P32" s="8"/>
      <c r="Q32" s="8"/>
      <c r="R32" s="30"/>
      <c r="S32" s="30"/>
      <c r="T32" s="30"/>
      <c r="U32" s="30"/>
      <c r="V32" s="30"/>
      <c r="W32" s="30"/>
      <c r="X32" s="30"/>
      <c r="Y32" s="30"/>
    </row>
    <row r="33" spans="1:25" ht="18" customHeight="1" x14ac:dyDescent="0.2">
      <c r="A33" s="33"/>
      <c r="B33" s="33"/>
      <c r="C33" s="7" t="s">
        <v>35</v>
      </c>
      <c r="D33" s="7"/>
      <c r="E33" s="7"/>
      <c r="F33" s="34"/>
      <c r="G33" s="38">
        <f>IFERROR(Data!C23/Data!C9*365,"")</f>
        <v>4.807317073170732</v>
      </c>
      <c r="H33" s="34"/>
      <c r="I33" s="34" t="s">
        <v>36</v>
      </c>
      <c r="J33" s="34"/>
      <c r="K33" s="6" t="str">
        <f>IFERROR(IF(Data!C23/Data!C9*365&lt;=30,"✅  Rychlé inkaso pohledávek",IF(Data!C23/Data!C9*365&lt;=60,"⚠  Průměrné – sleduj morálku","🔴  Pomalé inkaso – cash flow riziko")),"–")</f>
        <v>✅  Rychlé inkaso pohledávek</v>
      </c>
      <c r="L33" s="6"/>
      <c r="M33" s="6"/>
      <c r="N33" s="6"/>
      <c r="O33" s="6"/>
      <c r="P33" s="6"/>
      <c r="Q33" s="6"/>
      <c r="R33" s="33"/>
      <c r="S33" s="33"/>
      <c r="T33" s="33"/>
      <c r="U33" s="33"/>
      <c r="V33" s="33"/>
      <c r="W33" s="33"/>
      <c r="X33" s="33"/>
      <c r="Y33" s="33"/>
    </row>
    <row r="34" spans="1:25" ht="9.75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27.75" customHeight="1" x14ac:dyDescent="0.2">
      <c r="A35" s="15"/>
      <c r="B35" s="15"/>
      <c r="C35" s="10" t="s">
        <v>37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5"/>
      <c r="Y35" s="15"/>
    </row>
    <row r="36" spans="1:25" ht="3.75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43.5" customHeight="1" x14ac:dyDescent="0.2">
      <c r="A37" s="15"/>
      <c r="B37" s="5" t="str">
        <f>IFERROR(IF(ISNUMBER(SEARCH("✅",K22))+ISNUMBER(SEARCH("✅",K23))+ISNUMBER(SEARCH("✅",K24))+ISNUMBER(SEARCH("✅",K25))+ISNUMBER(SEARCH("✅",K26))+ISNUMBER(SEARCH("✅",K30))+ISNUMBER(SEARCH("✅",K31))+ISNUMBER(SEARCH("✅",K32))+ISNUMBER(SEARCH("✅",K33))&gt;=8,"🌟  VÝBORNÉ  —  "&amp;(ISNUMBER(SEARCH("✅",K22))+ISNUMBER(SEARCH("✅",K23))+ISNUMBER(SEARCH("✅",K24))+ISNUMBER(SEARCH("✅",K25))+ISNUMBER(SEARCH("✅",K26))+ISNUMBER(SEARCH("✅",K30))+ISNUMBER(SEARCH("✅",K31))+ISNUMBER(SEARCH("✅",K32))+ISNUMBER(SEARCH("✅",K33)))&amp;"/9  Podnik v skvělé kondici.",IF(ISNUMBER(SEARCH("✅",K22))+ISNUMBER(SEARCH("✅",K23))+ISNUMBER(SEARCH("✅",K24))+ISNUMBER(SEARCH("✅",K25))+ISNUMBER(SEARCH("✅",K26))+ISNUMBER(SEARCH("✅",K30))+ISNUMBER(SEARCH("✅",K31))+ISNUMBER(SEARCH("✅",K32))+ISNUMBER(SEARCH("✅",K33))&gt;=5,"✅  DOBRÉ  —  "&amp;(ISNUMBER(SEARCH("✅",K22))+ISNUMBER(SEARCH("✅",K23))+ISNUMBER(SEARCH("✅",K24))+ISNUMBER(SEARCH("✅",K25))+ISNUMBER(SEARCH("✅",K26))+ISNUMBER(SEARCH("✅",K30))+ISNUMBER(SEARCH("✅",K31))+ISNUMBER(SEARCH("✅",K32))+ISNUMBER(SEARCH("✅",K33)))&amp;"/9  Sleduj varování.",IF(ISNUMBER(SEARCH("✅",K22))+ISNUMBER(SEARCH("✅",K23))+ISNUMBER(SEARCH("✅",K24))+ISNUMBER(SEARCH("✅",K25))+ISNUMBER(SEARCH("✅",K26))+ISNUMBER(SEARCH("✅",K30))+ISNUMBER(SEARCH("✅",K31))+ISNUMBER(SEARCH("✅",K32))+ISNUMBER(SEARCH("✅",K33))&gt;=3,"⚠  PRŮMĚRNÉ  —  "&amp;(ISNUMBER(SEARCH("✅",K22))+ISNUMBER(SEARCH("✅",K23))+ISNUMBER(SEARCH("✅",K24))+ISNUMBER(SEARCH("✅",K25))+ISNUMBER(SEARCH("✅",K26))+ISNUMBER(SEARCH("✅",K30))+ISNUMBER(SEARCH("✅",K31))+ISNUMBER(SEARCH("✅",K32))+ISNUMBER(SEARCH("✅",K33)))&amp;"/9  Věnuj pozornost slabým oblastem.","🔴  SLABÉ  —  "&amp;(ISNUMBER(SEARCH("✅",K22))+ISNUMBER(SEARCH("✅",K23))+ISNUMBER(SEARCH("✅",K24))+ISNUMBER(SEARCH("✅",K25))+ISNUMBER(SEARCH("✅",K26))+ISNUMBER(SEARCH("✅",K30))+ISNUMBER(SEARCH("✅",K31))+ISNUMBER(SEARCH("✅",K32))+ISNUMBER(SEARCH("✅",K33)))&amp;"/9  Okamžitá akce nezbytná."))),"→  Zadejte data na listu Data")</f>
        <v>✅  DOBRÉ  —  7/9  Sleduj varování.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15"/>
    </row>
    <row r="38" spans="1:25" ht="9.75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8" customHeight="1" x14ac:dyDescent="0.2">
      <c r="A39" s="15"/>
      <c r="B39" s="4" t="s">
        <v>38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15"/>
    </row>
  </sheetData>
  <mergeCells count="28">
    <mergeCell ref="B37:X37"/>
    <mergeCell ref="B39:X39"/>
    <mergeCell ref="C32:E32"/>
    <mergeCell ref="K32:Q32"/>
    <mergeCell ref="C33:E33"/>
    <mergeCell ref="K33:Q33"/>
    <mergeCell ref="C35:W35"/>
    <mergeCell ref="C28:W28"/>
    <mergeCell ref="C30:E30"/>
    <mergeCell ref="K30:Q30"/>
    <mergeCell ref="C31:E31"/>
    <mergeCell ref="K31:Q31"/>
    <mergeCell ref="C24:E24"/>
    <mergeCell ref="K24:Q24"/>
    <mergeCell ref="C25:E25"/>
    <mergeCell ref="K25:Q25"/>
    <mergeCell ref="C26:E26"/>
    <mergeCell ref="K26:Q26"/>
    <mergeCell ref="C20:W20"/>
    <mergeCell ref="C22:E22"/>
    <mergeCell ref="K22:Q22"/>
    <mergeCell ref="C23:E23"/>
    <mergeCell ref="K23:Q23"/>
    <mergeCell ref="B2:S2"/>
    <mergeCell ref="T2:X2"/>
    <mergeCell ref="B3:S3"/>
    <mergeCell ref="T3:X3"/>
    <mergeCell ref="C16:W16"/>
  </mergeCells>
  <conditionalFormatting sqref="B37:R37">
    <cfRule type="expression" dxfId="184" priority="122">
      <formula>ISNUMBER(SEARCH("✅",B37))</formula>
    </cfRule>
    <cfRule type="expression" dxfId="183" priority="123">
      <formula>ISNUMBER(SEARCH("🌟",B37))</formula>
    </cfRule>
    <cfRule type="expression" dxfId="182" priority="124">
      <formula>ISNUMBER(SEARCH("⚠",B37))</formula>
    </cfRule>
    <cfRule type="expression" dxfId="181" priority="125">
      <formula>ISNUMBER(SEARCH("🔴",B37))</formula>
    </cfRule>
    <cfRule type="expression" dxfId="180" priority="126">
      <formula>ISNUMBER(SEARCH("🌟",B37))</formula>
    </cfRule>
    <cfRule type="expression" dxfId="179" priority="127">
      <formula>ISNUMBER(SEARCH("✅",B37))</formula>
    </cfRule>
    <cfRule type="expression" dxfId="178" priority="128">
      <formula>ISNUMBER(SEARCH("⚠",B37))</formula>
    </cfRule>
    <cfRule type="expression" dxfId="177" priority="129">
      <formula>ISNUMBER(SEARCH("🔴",B37))</formula>
    </cfRule>
  </conditionalFormatting>
  <conditionalFormatting sqref="C12">
    <cfRule type="expression" dxfId="176" priority="130">
      <formula>ISNUMBER(SEARCH("▲",C12))</formula>
    </cfRule>
    <cfRule type="expression" dxfId="175" priority="131">
      <formula>ISNUMBER(SEARCH("▼",C12))</formula>
    </cfRule>
    <cfRule type="expression" dxfId="174" priority="132">
      <formula>ISNUMBER(SEARCH("▲",C12))</formula>
    </cfRule>
    <cfRule type="expression" dxfId="173" priority="133">
      <formula>ISNUMBER(SEARCH("●",C12))</formula>
    </cfRule>
    <cfRule type="expression" dxfId="172" priority="134">
      <formula>ISNUMBER(SEARCH("▼",C12))</formula>
    </cfRule>
  </conditionalFormatting>
  <conditionalFormatting sqref="E12">
    <cfRule type="expression" dxfId="171" priority="135">
      <formula>ISNUMBER(SEARCH("▲",E12))</formula>
    </cfRule>
    <cfRule type="expression" dxfId="170" priority="136">
      <formula>ISNUMBER(SEARCH("▼",E12))</formula>
    </cfRule>
    <cfRule type="expression" dxfId="169" priority="137">
      <formula>ISNUMBER(SEARCH("▲",E12))</formula>
    </cfRule>
    <cfRule type="expression" dxfId="168" priority="138">
      <formula>ISNUMBER(SEARCH("●",E12))</formula>
    </cfRule>
    <cfRule type="expression" dxfId="167" priority="139">
      <formula>ISNUMBER(SEARCH("▼",E12))</formula>
    </cfRule>
  </conditionalFormatting>
  <conditionalFormatting sqref="F22:F23">
    <cfRule type="expression" dxfId="166" priority="2">
      <formula>ISNUMBER(SEARCH("✅",F22))</formula>
    </cfRule>
    <cfRule type="expression" dxfId="165" priority="3">
      <formula>ISNUMBER(SEARCH("⚠",F22))</formula>
    </cfRule>
    <cfRule type="expression" dxfId="164" priority="4">
      <formula>ISNUMBER(SEARCH("🔴",F22))</formula>
    </cfRule>
  </conditionalFormatting>
  <conditionalFormatting sqref="F22:F24">
    <cfRule type="expression" dxfId="163" priority="5">
      <formula>ISNUMBER(SEARCH("✅",F22))</formula>
    </cfRule>
    <cfRule type="expression" dxfId="162" priority="6">
      <formula>ISNUMBER(SEARCH("⚠",F22))</formula>
    </cfRule>
    <cfRule type="expression" dxfId="161" priority="7">
      <formula>ISNUMBER(SEARCH("🔴",F22))</formula>
    </cfRule>
  </conditionalFormatting>
  <conditionalFormatting sqref="F24:F25">
    <cfRule type="expression" dxfId="160" priority="8">
      <formula>ISNUMBER(SEARCH("✅",F24))</formula>
    </cfRule>
    <cfRule type="expression" dxfId="159" priority="9">
      <formula>ISNUMBER(SEARCH("⚠",F24))</formula>
    </cfRule>
    <cfRule type="expression" dxfId="158" priority="10">
      <formula>ISNUMBER(SEARCH("🔴",F24))</formula>
    </cfRule>
  </conditionalFormatting>
  <conditionalFormatting sqref="F25:F26">
    <cfRule type="expression" dxfId="157" priority="11">
      <formula>ISNUMBER(SEARCH("✅",F25))</formula>
    </cfRule>
    <cfRule type="expression" dxfId="156" priority="12">
      <formula>ISNUMBER(SEARCH("⚠",F25))</formula>
    </cfRule>
    <cfRule type="expression" dxfId="155" priority="13">
      <formula>ISNUMBER(SEARCH("🔴",F25))</formula>
    </cfRule>
  </conditionalFormatting>
  <conditionalFormatting sqref="F26">
    <cfRule type="expression" dxfId="154" priority="26">
      <formula>ISNUMBER(SEARCH("✅",F26))</formula>
    </cfRule>
    <cfRule type="expression" dxfId="153" priority="27">
      <formula>ISNUMBER(SEARCH("⚠",F26))</formula>
    </cfRule>
    <cfRule type="expression" dxfId="152" priority="28">
      <formula>ISNUMBER(SEARCH("🔴",F26))</formula>
    </cfRule>
  </conditionalFormatting>
  <conditionalFormatting sqref="F30:F31">
    <cfRule type="expression" dxfId="151" priority="14">
      <formula>ISNUMBER(SEARCH("✅",F30))</formula>
    </cfRule>
    <cfRule type="expression" dxfId="150" priority="16">
      <formula>ISNUMBER(SEARCH("🔴",F30))</formula>
    </cfRule>
    <cfRule type="expression" dxfId="149" priority="15">
      <formula>ISNUMBER(SEARCH("⚠",F30))</formula>
    </cfRule>
  </conditionalFormatting>
  <conditionalFormatting sqref="F30:F32">
    <cfRule type="expression" dxfId="148" priority="18">
      <formula>ISNUMBER(SEARCH("⚠",F30))</formula>
    </cfRule>
    <cfRule type="expression" dxfId="147" priority="17">
      <formula>ISNUMBER(SEARCH("✅",F30))</formula>
    </cfRule>
    <cfRule type="expression" dxfId="146" priority="19">
      <formula>ISNUMBER(SEARCH("🔴",F30))</formula>
    </cfRule>
  </conditionalFormatting>
  <conditionalFormatting sqref="F32:F33">
    <cfRule type="expression" dxfId="145" priority="21">
      <formula>ISNUMBER(SEARCH("⚠",F32))</formula>
    </cfRule>
    <cfRule type="expression" dxfId="144" priority="20">
      <formula>ISNUMBER(SEARCH("✅",F32))</formula>
    </cfRule>
    <cfRule type="expression" dxfId="143" priority="22">
      <formula>ISNUMBER(SEARCH("🔴",F32))</formula>
    </cfRule>
  </conditionalFormatting>
  <conditionalFormatting sqref="F33">
    <cfRule type="expression" dxfId="142" priority="33">
      <formula>ISNUMBER(SEARCH("⚠",F33))</formula>
    </cfRule>
    <cfRule type="expression" dxfId="141" priority="32">
      <formula>ISNUMBER(SEARCH("✅",F33))</formula>
    </cfRule>
    <cfRule type="expression" dxfId="140" priority="34">
      <formula>ISNUMBER(SEARCH("🔴",F33))</formula>
    </cfRule>
  </conditionalFormatting>
  <conditionalFormatting sqref="G12 I12">
    <cfRule type="expression" dxfId="139" priority="142">
      <formula>ISNUMBER(SEARCH("▲",G12))</formula>
    </cfRule>
    <cfRule type="expression" dxfId="138" priority="140">
      <formula>ISNUMBER(SEARCH("▲",G12))</formula>
    </cfRule>
    <cfRule type="expression" dxfId="137" priority="141">
      <formula>ISNUMBER(SEARCH("▼",G12))</formula>
    </cfRule>
    <cfRule type="expression" dxfId="136" priority="144">
      <formula>ISNUMBER(SEARCH("▼",G12))</formula>
    </cfRule>
    <cfRule type="expression" dxfId="135" priority="143">
      <formula>ISNUMBER(SEARCH("●",G12))</formula>
    </cfRule>
  </conditionalFormatting>
  <conditionalFormatting sqref="H22:H23">
    <cfRule type="expression" dxfId="107" priority="35">
      <formula>ISNUMBER(SEARCH("✅",H22))</formula>
    </cfRule>
    <cfRule type="expression" dxfId="106" priority="36">
      <formula>ISNUMBER(SEARCH("⚠",H22))</formula>
    </cfRule>
    <cfRule type="expression" dxfId="105" priority="37">
      <formula>ISNUMBER(SEARCH("🔴",H22))</formula>
    </cfRule>
  </conditionalFormatting>
  <conditionalFormatting sqref="H22:H24">
    <cfRule type="expression" dxfId="104" priority="38">
      <formula>ISNUMBER(SEARCH("✅",H22))</formula>
    </cfRule>
    <cfRule type="expression" dxfId="103" priority="39">
      <formula>ISNUMBER(SEARCH("⚠",H22))</formula>
    </cfRule>
    <cfRule type="expression" dxfId="102" priority="40">
      <formula>ISNUMBER(SEARCH("🔴",H22))</formula>
    </cfRule>
  </conditionalFormatting>
  <conditionalFormatting sqref="H24:H25">
    <cfRule type="expression" dxfId="101" priority="41">
      <formula>ISNUMBER(SEARCH("✅",H24))</formula>
    </cfRule>
    <cfRule type="expression" dxfId="100" priority="42">
      <formula>ISNUMBER(SEARCH("⚠",H24))</formula>
    </cfRule>
    <cfRule type="expression" dxfId="99" priority="43">
      <formula>ISNUMBER(SEARCH("🔴",H24))</formula>
    </cfRule>
  </conditionalFormatting>
  <conditionalFormatting sqref="H25:H26">
    <cfRule type="expression" dxfId="98" priority="44">
      <formula>ISNUMBER(SEARCH("✅",H25))</formula>
    </cfRule>
    <cfRule type="expression" dxfId="97" priority="45">
      <formula>ISNUMBER(SEARCH("⚠",H25))</formula>
    </cfRule>
    <cfRule type="expression" dxfId="96" priority="46">
      <formula>ISNUMBER(SEARCH("🔴",H25))</formula>
    </cfRule>
  </conditionalFormatting>
  <conditionalFormatting sqref="H26">
    <cfRule type="expression" dxfId="95" priority="59">
      <formula>ISNUMBER(SEARCH("✅",H26))</formula>
    </cfRule>
    <cfRule type="expression" dxfId="94" priority="61">
      <formula>ISNUMBER(SEARCH("🔴",H26))</formula>
    </cfRule>
    <cfRule type="expression" dxfId="93" priority="60">
      <formula>ISNUMBER(SEARCH("⚠",H26))</formula>
    </cfRule>
  </conditionalFormatting>
  <conditionalFormatting sqref="H30:H31">
    <cfRule type="expression" dxfId="92" priority="49">
      <formula>ISNUMBER(SEARCH("🔴",H30))</formula>
    </cfRule>
    <cfRule type="expression" dxfId="91" priority="48">
      <formula>ISNUMBER(SEARCH("⚠",H30))</formula>
    </cfRule>
    <cfRule type="expression" dxfId="90" priority="47">
      <formula>ISNUMBER(SEARCH("✅",H30))</formula>
    </cfRule>
  </conditionalFormatting>
  <conditionalFormatting sqref="H30:H32">
    <cfRule type="expression" dxfId="89" priority="50">
      <formula>ISNUMBER(SEARCH("✅",H30))</formula>
    </cfRule>
    <cfRule type="expression" dxfId="88" priority="51">
      <formula>ISNUMBER(SEARCH("⚠",H30))</formula>
    </cfRule>
    <cfRule type="expression" dxfId="87" priority="52">
      <formula>ISNUMBER(SEARCH("🔴",H30))</formula>
    </cfRule>
  </conditionalFormatting>
  <conditionalFormatting sqref="H32:H33">
    <cfRule type="expression" dxfId="86" priority="53">
      <formula>ISNUMBER(SEARCH("✅",H32))</formula>
    </cfRule>
    <cfRule type="expression" dxfId="85" priority="54">
      <formula>ISNUMBER(SEARCH("⚠",H32))</formula>
    </cfRule>
    <cfRule type="expression" dxfId="84" priority="55">
      <formula>ISNUMBER(SEARCH("🔴",H32))</formula>
    </cfRule>
  </conditionalFormatting>
  <conditionalFormatting sqref="H33">
    <cfRule type="expression" dxfId="83" priority="66">
      <formula>ISNUMBER(SEARCH("⚠",H33))</formula>
    </cfRule>
    <cfRule type="expression" dxfId="82" priority="67">
      <formula>ISNUMBER(SEARCH("🔴",H33))</formula>
    </cfRule>
    <cfRule type="expression" dxfId="81" priority="65">
      <formula>ISNUMBER(SEARCH("✅",H33))</formula>
    </cfRule>
  </conditionalFormatting>
  <conditionalFormatting sqref="J22:J23">
    <cfRule type="expression" dxfId="80" priority="69">
      <formula>ISNUMBER(SEARCH("⚠",J22))</formula>
    </cfRule>
    <cfRule type="expression" dxfId="79" priority="70">
      <formula>ISNUMBER(SEARCH("🔴",J22))</formula>
    </cfRule>
    <cfRule type="expression" dxfId="78" priority="68">
      <formula>ISNUMBER(SEARCH("✅",J22))</formula>
    </cfRule>
  </conditionalFormatting>
  <conditionalFormatting sqref="J23:J24">
    <cfRule type="expression" dxfId="77" priority="72">
      <formula>ISNUMBER(SEARCH("⚠",J23))</formula>
    </cfRule>
    <cfRule type="expression" dxfId="76" priority="73">
      <formula>ISNUMBER(SEARCH("🔴",J23))</formula>
    </cfRule>
    <cfRule type="expression" dxfId="75" priority="71">
      <formula>ISNUMBER(SEARCH("✅",J23))</formula>
    </cfRule>
  </conditionalFormatting>
  <conditionalFormatting sqref="J24:J25">
    <cfRule type="expression" dxfId="74" priority="75">
      <formula>ISNUMBER(SEARCH("⚠",J24))</formula>
    </cfRule>
    <cfRule type="expression" dxfId="73" priority="76">
      <formula>ISNUMBER(SEARCH("🔴",J24))</formula>
    </cfRule>
    <cfRule type="expression" dxfId="72" priority="74">
      <formula>ISNUMBER(SEARCH("✅",J24))</formula>
    </cfRule>
  </conditionalFormatting>
  <conditionalFormatting sqref="J25:J26">
    <cfRule type="expression" dxfId="71" priority="77">
      <formula>ISNUMBER(SEARCH("✅",J25))</formula>
    </cfRule>
    <cfRule type="expression" dxfId="70" priority="78">
      <formula>ISNUMBER(SEARCH("⚠",J25))</formula>
    </cfRule>
    <cfRule type="expression" dxfId="69" priority="79">
      <formula>ISNUMBER(SEARCH("🔴",J25))</formula>
    </cfRule>
  </conditionalFormatting>
  <conditionalFormatting sqref="J30:J31">
    <cfRule type="expression" dxfId="68" priority="81">
      <formula>ISNUMBER(SEARCH("⚠",J30))</formula>
    </cfRule>
    <cfRule type="expression" dxfId="67" priority="80">
      <formula>ISNUMBER(SEARCH("✅",J30))</formula>
    </cfRule>
    <cfRule type="expression" dxfId="66" priority="82">
      <formula>ISNUMBER(SEARCH("🔴",J30))</formula>
    </cfRule>
  </conditionalFormatting>
  <conditionalFormatting sqref="J31:J32">
    <cfRule type="expression" dxfId="65" priority="85">
      <formula>ISNUMBER(SEARCH("🔴",J31))</formula>
    </cfRule>
    <cfRule type="expression" dxfId="64" priority="84">
      <formula>ISNUMBER(SEARCH("⚠",J31))</formula>
    </cfRule>
    <cfRule type="expression" dxfId="63" priority="83">
      <formula>ISNUMBER(SEARCH("✅",J31))</formula>
    </cfRule>
  </conditionalFormatting>
  <conditionalFormatting sqref="J32:J33">
    <cfRule type="expression" dxfId="62" priority="88">
      <formula>ISNUMBER(SEARCH("🔴",J32))</formula>
    </cfRule>
    <cfRule type="expression" dxfId="61" priority="87">
      <formula>ISNUMBER(SEARCH("⚠",J32))</formula>
    </cfRule>
    <cfRule type="expression" dxfId="60" priority="86">
      <formula>ISNUMBER(SEARCH("✅",J32))</formula>
    </cfRule>
  </conditionalFormatting>
  <conditionalFormatting sqref="J22:Q22">
    <cfRule type="expression" dxfId="59" priority="91">
      <formula>ISNUMBER(SEARCH("🔴",J22))</formula>
    </cfRule>
    <cfRule type="expression" dxfId="58" priority="90">
      <formula>ISNUMBER(SEARCH("⚠",J22))</formula>
    </cfRule>
    <cfRule type="expression" dxfId="57" priority="89">
      <formula>ISNUMBER(SEARCH("✅",J22))</formula>
    </cfRule>
  </conditionalFormatting>
  <conditionalFormatting sqref="J26:Q26">
    <cfRule type="expression" dxfId="56" priority="106">
      <formula>ISNUMBER(SEARCH("🔴",J26))</formula>
    </cfRule>
    <cfRule type="expression" dxfId="55" priority="105">
      <formula>ISNUMBER(SEARCH("⚠",J26))</formula>
    </cfRule>
    <cfRule type="expression" dxfId="54" priority="104">
      <formula>ISNUMBER(SEARCH("✅",J26))</formula>
    </cfRule>
  </conditionalFormatting>
  <conditionalFormatting sqref="J30:Q30">
    <cfRule type="expression" dxfId="53" priority="109">
      <formula>ISNUMBER(SEARCH("🔴",J30))</formula>
    </cfRule>
    <cfRule type="expression" dxfId="52" priority="108">
      <formula>ISNUMBER(SEARCH("⚠",J30))</formula>
    </cfRule>
    <cfRule type="expression" dxfId="51" priority="107">
      <formula>ISNUMBER(SEARCH("✅",J30))</formula>
    </cfRule>
  </conditionalFormatting>
  <conditionalFormatting sqref="J33:Q33">
    <cfRule type="expression" dxfId="50" priority="119">
      <formula>ISNUMBER(SEARCH("✅",J33))</formula>
    </cfRule>
    <cfRule type="expression" dxfId="49" priority="120">
      <formula>ISNUMBER(SEARCH("⚠",J33))</formula>
    </cfRule>
    <cfRule type="expression" dxfId="48" priority="121">
      <formula>ISNUMBER(SEARCH("🔴",J33))</formula>
    </cfRule>
  </conditionalFormatting>
  <conditionalFormatting sqref="K12">
    <cfRule type="expression" dxfId="47" priority="145">
      <formula>ISNUMBER(SEARCH("▲",K12))</formula>
    </cfRule>
    <cfRule type="expression" dxfId="46" priority="148">
      <formula>ISNUMBER(SEARCH("●",K12))</formula>
    </cfRule>
    <cfRule type="expression" dxfId="45" priority="149">
      <formula>ISNUMBER(SEARCH("▼",K12))</formula>
    </cfRule>
    <cfRule type="expression" dxfId="44" priority="147">
      <formula>ISNUMBER(SEARCH("▲",K12))</formula>
    </cfRule>
    <cfRule type="expression" dxfId="43" priority="146">
      <formula>ISNUMBER(SEARCH("▼",K12))</formula>
    </cfRule>
  </conditionalFormatting>
  <conditionalFormatting sqref="K22:Q23">
    <cfRule type="expression" dxfId="42" priority="94">
      <formula>ISNUMBER(SEARCH("🔴",K22))</formula>
    </cfRule>
    <cfRule type="expression" dxfId="41" priority="92">
      <formula>ISNUMBER(SEARCH("✅",K22))</formula>
    </cfRule>
    <cfRule type="expression" dxfId="40" priority="93">
      <formula>ISNUMBER(SEARCH("⚠",K22))</formula>
    </cfRule>
  </conditionalFormatting>
  <conditionalFormatting sqref="K23:Q24">
    <cfRule type="expression" dxfId="39" priority="96">
      <formula>ISNUMBER(SEARCH("⚠",K23))</formula>
    </cfRule>
    <cfRule type="expression" dxfId="38" priority="97">
      <formula>ISNUMBER(SEARCH("🔴",K23))</formula>
    </cfRule>
    <cfRule type="expression" dxfId="37" priority="95">
      <formula>ISNUMBER(SEARCH("✅",K23))</formula>
    </cfRule>
  </conditionalFormatting>
  <conditionalFormatting sqref="K24:Q25">
    <cfRule type="expression" dxfId="36" priority="98">
      <formula>ISNUMBER(SEARCH("✅",K24))</formula>
    </cfRule>
    <cfRule type="expression" dxfId="35" priority="100">
      <formula>ISNUMBER(SEARCH("🔴",K24))</formula>
    </cfRule>
    <cfRule type="expression" dxfId="34" priority="99">
      <formula>ISNUMBER(SEARCH("⚠",K24))</formula>
    </cfRule>
  </conditionalFormatting>
  <conditionalFormatting sqref="K25:Q26">
    <cfRule type="expression" dxfId="33" priority="102">
      <formula>ISNUMBER(SEARCH("⚠",K25))</formula>
    </cfRule>
    <cfRule type="expression" dxfId="32" priority="103">
      <formula>ISNUMBER(SEARCH("🔴",K25))</formula>
    </cfRule>
    <cfRule type="expression" dxfId="31" priority="101">
      <formula>ISNUMBER(SEARCH("✅",K25))</formula>
    </cfRule>
  </conditionalFormatting>
  <conditionalFormatting sqref="K30:Q31">
    <cfRule type="expression" dxfId="30" priority="110">
      <formula>ISNUMBER(SEARCH("✅",K30))</formula>
    </cfRule>
    <cfRule type="expression" dxfId="29" priority="111">
      <formula>ISNUMBER(SEARCH("⚠",K30))</formula>
    </cfRule>
    <cfRule type="expression" dxfId="28" priority="112">
      <formula>ISNUMBER(SEARCH("🔴",K30))</formula>
    </cfRule>
  </conditionalFormatting>
  <conditionalFormatting sqref="K31:Q32">
    <cfRule type="expression" dxfId="27" priority="113">
      <formula>ISNUMBER(SEARCH("✅",K31))</formula>
    </cfRule>
    <cfRule type="expression" dxfId="26" priority="114">
      <formula>ISNUMBER(SEARCH("⚠",K31))</formula>
    </cfRule>
    <cfRule type="expression" dxfId="25" priority="115">
      <formula>ISNUMBER(SEARCH("🔴",K31))</formula>
    </cfRule>
  </conditionalFormatting>
  <conditionalFormatting sqref="K32:Q33">
    <cfRule type="expression" dxfId="24" priority="116">
      <formula>ISNUMBER(SEARCH("✅",K32))</formula>
    </cfRule>
    <cfRule type="expression" dxfId="23" priority="117">
      <formula>ISNUMBER(SEARCH("⚠",K32))</formula>
    </cfRule>
    <cfRule type="expression" dxfId="22" priority="118">
      <formula>ISNUMBER(SEARCH("🔴",K32))</formula>
    </cfRule>
  </conditionalFormatting>
  <conditionalFormatting sqref="M12">
    <cfRule type="expression" dxfId="21" priority="154">
      <formula>ISNUMBER(SEARCH("▼",M12))</formula>
    </cfRule>
    <cfRule type="expression" dxfId="20" priority="150">
      <formula>ISNUMBER(SEARCH("▲",M12))</formula>
    </cfRule>
    <cfRule type="expression" dxfId="19" priority="151">
      <formula>ISNUMBER(SEARCH("▼",M12))</formula>
    </cfRule>
    <cfRule type="expression" dxfId="18" priority="152">
      <formula>ISNUMBER(SEARCH("▲",M12))</formula>
    </cfRule>
    <cfRule type="expression" dxfId="17" priority="153">
      <formula>ISNUMBER(SEARCH("●",M12))</formula>
    </cfRule>
  </conditionalFormatting>
  <conditionalFormatting sqref="O12">
    <cfRule type="expression" dxfId="16" priority="157">
      <formula>ISNUMBER(SEARCH("▲",O12))</formula>
    </cfRule>
    <cfRule type="expression" dxfId="15" priority="159">
      <formula>ISNUMBER(SEARCH("▼",O12))</formula>
    </cfRule>
    <cfRule type="expression" dxfId="14" priority="158">
      <formula>ISNUMBER(SEARCH("●",O12))</formula>
    </cfRule>
    <cfRule type="expression" dxfId="13" priority="156">
      <formula>ISNUMBER(SEARCH("▼",O12))</formula>
    </cfRule>
    <cfRule type="expression" dxfId="12" priority="155">
      <formula>ISNUMBER(SEARCH("▲",O12))</formula>
    </cfRule>
  </conditionalFormatting>
  <conditionalFormatting sqref="Q12">
    <cfRule type="expression" dxfId="11" priority="162">
      <formula>ISNUMBER(SEARCH("▼",Q12))</formula>
    </cfRule>
    <cfRule type="expression" dxfId="10" priority="161">
      <formula>ISNUMBER(SEARCH("●",Q12))</formula>
    </cfRule>
    <cfRule type="expression" dxfId="9" priority="160">
      <formula>ISNUMBER(SEARCH("▲",Q12))</formula>
    </cfRule>
  </conditionalFormatting>
  <conditionalFormatting sqref="S12">
    <cfRule type="expression" dxfId="8" priority="163">
      <formula>ISNUMBER(SEARCH("▲",S12))</formula>
    </cfRule>
    <cfRule type="expression" dxfId="7" priority="164">
      <formula>ISNUMBER(SEARCH("●",S12))</formula>
    </cfRule>
    <cfRule type="expression" dxfId="6" priority="165">
      <formula>ISNUMBER(SEARCH("▼",S12))</formula>
    </cfRule>
  </conditionalFormatting>
  <conditionalFormatting sqref="U12">
    <cfRule type="expression" dxfId="5" priority="168">
      <formula>ISNUMBER(SEARCH("▼",U12))</formula>
    </cfRule>
    <cfRule type="expression" dxfId="4" priority="167">
      <formula>ISNUMBER(SEARCH("●",U12))</formula>
    </cfRule>
    <cfRule type="expression" dxfId="3" priority="166">
      <formula>ISNUMBER(SEARCH("▲",U12))</formula>
    </cfRule>
  </conditionalFormatting>
  <conditionalFormatting sqref="W12">
    <cfRule type="expression" dxfId="2" priority="171">
      <formula>ISNUMBER(SEARCH("▼",W12))</formula>
    </cfRule>
    <cfRule type="expression" dxfId="1" priority="169">
      <formula>ISNUMBER(SEARCH("▲",W12))</formula>
    </cfRule>
    <cfRule type="expression" dxfId="0" priority="170">
      <formula>ISNUMBER(SEARCH("●",W12))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4" id="{7768AF8A-26E1-4299-A695-183C8CCD2FDE}">
            <xm:f>(Data!D9-Data!D10)/Data!D9&lt;0.25</xm:f>
            <x14:dxf>
              <font>
                <b/>
                <sz val="12"/>
                <color rgb="FFE74C3C"/>
                <name val="Calibri"/>
                <charset val="1"/>
              </font>
              <fill>
                <patternFill>
                  <bgColor rgb="FF2B0808"/>
                </patternFill>
              </fill>
            </x14:dxf>
          </x14:cfRule>
          <x14:cfRule type="expression" priority="173" id="{23A0D1D3-5460-4188-87D8-69B6CB5EE5B6}">
            <xm:f>AND((Data!D9-Data!D10)/Data!D9&gt;=0.25,(Data!D9-Data!D10)/Data!D9&lt;0.4)</xm:f>
            <x14:dxf>
              <font>
                <b/>
                <sz val="12"/>
                <color rgb="FFE67E22"/>
                <name val="Calibri"/>
                <charset val="1"/>
              </font>
              <fill>
                <patternFill>
                  <bgColor rgb="FF2B1508"/>
                </patternFill>
              </fill>
            </x14:dxf>
          </x14:cfRule>
          <x14:cfRule type="expression" priority="172" id="{AFE64689-8E00-48EE-8610-30E53B342DBF}">
            <xm:f>(Data!D9-Data!D10)/Data!D9&gt;=0.4</xm:f>
            <x14:dxf>
              <font>
                <b/>
                <sz val="12"/>
                <color rgb="FF2ECC71"/>
                <name val="Calibri"/>
                <charset val="1"/>
              </font>
              <fill>
                <patternFill>
                  <bgColor rgb="FF0A2010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expression" priority="176" id="{44737450-B1D6-4841-A637-9E901272279C}">
            <xm:f>AND(Data!D12/Data!D9&gt;=0.07,Data!D12/Data!D9&lt;0.15)</xm:f>
            <x14:dxf>
              <font>
                <b/>
                <sz val="12"/>
                <color rgb="FFE67E22"/>
                <name val="Calibri"/>
                <charset val="1"/>
              </font>
              <fill>
                <patternFill>
                  <bgColor rgb="FF2B1508"/>
                </patternFill>
              </fill>
            </x14:dxf>
          </x14:cfRule>
          <x14:cfRule type="expression" priority="175" id="{4ABEA898-BB3B-4CE4-B9D6-996A93561EAB}">
            <xm:f>Data!D12/Data!D9&gt;=0.15</xm:f>
            <x14:dxf>
              <font>
                <b/>
                <sz val="12"/>
                <color rgb="FF2ECC71"/>
                <name val="Calibri"/>
                <charset val="1"/>
              </font>
              <fill>
                <patternFill>
                  <bgColor rgb="FF0A2010"/>
                </patternFill>
              </fill>
            </x14:dxf>
          </x14:cfRule>
          <x14:cfRule type="expression" priority="177" id="{77F75947-302D-4F00-91CF-EEEC405BDAD6}">
            <xm:f>Data!D12/Data!D9&lt;0.07</xm:f>
            <x14:dxf>
              <font>
                <b/>
                <sz val="12"/>
                <color rgb="FFE74C3C"/>
                <name val="Calibri"/>
                <charset val="1"/>
              </font>
              <fill>
                <patternFill>
                  <bgColor rgb="FF2B0808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178" id="{A1B16AE7-B473-4030-96FC-9D9122F75CEB}">
            <xm:f>Data!D17/Data!D9&gt;=0.08</xm:f>
            <x14:dxf>
              <font>
                <b/>
                <sz val="12"/>
                <color rgb="FF2ECC71"/>
                <name val="Calibri"/>
                <charset val="1"/>
              </font>
              <fill>
                <patternFill>
                  <bgColor rgb="FF0A2010"/>
                </patternFill>
              </fill>
            </x14:dxf>
          </x14:cfRule>
          <x14:cfRule type="expression" priority="179" id="{72268C21-A797-43FF-8CBB-384FC2978362}">
            <xm:f>AND(Data!D17/Data!D9&gt;=0.02,Data!D17/Data!D9&lt;0.08)</xm:f>
            <x14:dxf>
              <font>
                <b/>
                <sz val="12"/>
                <color rgb="FFE67E22"/>
                <name val="Calibri"/>
                <charset val="1"/>
              </font>
              <fill>
                <patternFill>
                  <bgColor rgb="FF2B1508"/>
                </patternFill>
              </fill>
            </x14:dxf>
          </x14:cfRule>
          <x14:cfRule type="expression" priority="180" id="{41CE5228-31B2-419B-90F6-C9EAF712B8AD}">
            <xm:f>Data!D17/Data!D9&lt;0.02</xm:f>
            <x14:dxf>
              <font>
                <b/>
                <sz val="12"/>
                <color rgb="FFE74C3C"/>
                <name val="Calibri"/>
                <charset val="1"/>
              </font>
              <fill>
                <patternFill>
                  <bgColor rgb="FF2B0808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181" id="{72F9F634-75D1-4BEC-B297-F6B7F8BC995F}">
            <xm:f>Data!D17/Data!D26&gt;=0.07</xm:f>
            <x14:dxf>
              <font>
                <b/>
                <sz val="12"/>
                <color rgb="FF2ECC71"/>
                <name val="Calibri"/>
                <charset val="1"/>
              </font>
              <fill>
                <patternFill>
                  <bgColor rgb="FF0A2010"/>
                </patternFill>
              </fill>
            </x14:dxf>
          </x14:cfRule>
          <x14:cfRule type="expression" priority="182" id="{2C745BA4-CD8C-4191-BBE0-266F6F688D4B}">
            <xm:f>AND(Data!D17/Data!D26&gt;=0.03,Data!D17/Data!D26&lt;0.07)</xm:f>
            <x14:dxf>
              <font>
                <b/>
                <sz val="12"/>
                <color rgb="FFE67E22"/>
                <name val="Calibri"/>
                <charset val="1"/>
              </font>
              <fill>
                <patternFill>
                  <bgColor rgb="FF2B1508"/>
                </patternFill>
              </fill>
            </x14:dxf>
          </x14:cfRule>
          <x14:cfRule type="expression" priority="183" id="{E1BE7132-6334-4789-8486-BBD9E9A0B0F0}">
            <xm:f>Data!D17/Data!D26&lt;0.03</xm:f>
            <x14:dxf>
              <font>
                <b/>
                <sz val="12"/>
                <color rgb="FFE74C3C"/>
                <name val="Calibri"/>
                <charset val="1"/>
              </font>
              <fill>
                <patternFill>
                  <bgColor rgb="FF2B0808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expression" priority="184" id="{7BD0E850-70BA-46B6-A4E8-3EBB1FAD48CB}">
            <xm:f>Data!D17/Data!D29&gt;=0.15</xm:f>
            <x14:dxf>
              <font>
                <b/>
                <sz val="12"/>
                <color rgb="FF2ECC71"/>
                <name val="Calibri"/>
                <charset val="1"/>
              </font>
              <fill>
                <patternFill>
                  <bgColor rgb="FF0A2010"/>
                </patternFill>
              </fill>
            </x14:dxf>
          </x14:cfRule>
          <x14:cfRule type="expression" priority="186" id="{3E3DA515-6B72-4E70-A24C-3B39C5F9A37A}">
            <xm:f>Data!D17/Data!D29&lt;0.06</xm:f>
            <x14:dxf>
              <font>
                <b/>
                <sz val="12"/>
                <color rgb="FFE74C3C"/>
                <name val="Calibri"/>
                <charset val="1"/>
              </font>
              <fill>
                <patternFill>
                  <bgColor rgb="FF2B0808"/>
                </patternFill>
              </fill>
            </x14:dxf>
          </x14:cfRule>
          <x14:cfRule type="expression" priority="185" id="{4F265032-53A9-49C0-A862-6C52CC109086}">
            <xm:f>AND(Data!D17/Data!D29&gt;=0.06,Data!D17/Data!D29&lt;0.15)</xm:f>
            <x14:dxf>
              <font>
                <b/>
                <sz val="12"/>
                <color rgb="FFE67E22"/>
                <name val="Calibri"/>
                <charset val="1"/>
              </font>
              <fill>
                <patternFill>
                  <bgColor rgb="FF2B1508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expression" priority="187" id="{8B7EBA11-609D-43F0-A368-7D3ECEC9678F}">
            <xm:f>Data!D21/Data!D27&gt;=1.5</xm:f>
            <x14:dxf>
              <font>
                <b/>
                <sz val="12"/>
                <color rgb="FF2ECC71"/>
                <name val="Calibri"/>
                <charset val="1"/>
              </font>
              <fill>
                <patternFill>
                  <bgColor rgb="FF0A2010"/>
                </patternFill>
              </fill>
            </x14:dxf>
          </x14:cfRule>
          <x14:cfRule type="expression" priority="188" id="{313524B0-4FA3-4088-86A0-C0606AF72673}">
            <xm:f>AND(Data!D21/Data!D27&gt;=1,Data!D21/Data!D27&lt;1.5)</xm:f>
            <x14:dxf>
              <font>
                <b/>
                <sz val="12"/>
                <color rgb="FFE67E22"/>
                <name val="Calibri"/>
                <charset val="1"/>
              </font>
              <fill>
                <patternFill>
                  <bgColor rgb="FF2B1508"/>
                </patternFill>
              </fill>
            </x14:dxf>
          </x14:cfRule>
          <x14:cfRule type="expression" priority="189" id="{82A18CA2-BCBA-48F2-AF6E-2F24F66EF427}">
            <xm:f>Data!D21/Data!D27&lt;1</xm:f>
            <x14:dxf>
              <font>
                <b/>
                <sz val="12"/>
                <color rgb="FFE74C3C"/>
                <name val="Calibri"/>
                <charset val="1"/>
              </font>
              <fill>
                <patternFill>
                  <bgColor rgb="FF2B0808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expression" priority="190" id="{C0119275-E17D-4D45-A545-C977E04DB171}">
            <xm:f>(Data!D27+Data!D28)/Data!D26&lt;=0.5</xm:f>
            <x14:dxf>
              <font>
                <b/>
                <sz val="12"/>
                <color rgb="FF2ECC71"/>
                <name val="Calibri"/>
                <charset val="1"/>
              </font>
              <fill>
                <patternFill>
                  <bgColor rgb="FF0A2010"/>
                </patternFill>
              </fill>
            </x14:dxf>
          </x14:cfRule>
          <x14:cfRule type="expression" priority="191" id="{DD7AB780-6445-4C5F-828D-5FEFBB87F691}">
            <xm:f>AND((Data!D27+Data!D28)/Data!D26&gt;0.5,(Data!D27+Data!D28)/Data!D26&lt;=0.7)</xm:f>
            <x14:dxf>
              <font>
                <b/>
                <sz val="12"/>
                <color rgb="FFE67E22"/>
                <name val="Calibri"/>
                <charset val="1"/>
              </font>
              <fill>
                <patternFill>
                  <bgColor rgb="FF2B1508"/>
                </patternFill>
              </fill>
            </x14:dxf>
          </x14:cfRule>
          <x14:cfRule type="expression" priority="192" id="{3F7013B8-9620-4F7C-A544-D68D1FBCCF5F}">
            <xm:f>(Data!D27+Data!D28)/Data!D26&gt;0.7</xm:f>
            <x14:dxf>
              <font>
                <b/>
                <sz val="12"/>
                <color rgb="FFE74C3C"/>
                <name val="Calibri"/>
                <charset val="1"/>
              </font>
              <fill>
                <patternFill>
                  <bgColor rgb="FF2B0808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expression" priority="193" id="{564334E2-DAB4-4A36-A963-889DA52DBE61}">
            <xm:f>Data!D14/Data!D15&gt;=3</xm:f>
            <x14:dxf>
              <font>
                <b/>
                <sz val="12"/>
                <color rgb="FF2ECC71"/>
                <name val="Calibri"/>
                <charset val="1"/>
              </font>
              <fill>
                <patternFill>
                  <bgColor rgb="FF0A2010"/>
                </patternFill>
              </fill>
            </x14:dxf>
          </x14:cfRule>
          <x14:cfRule type="expression" priority="194" id="{42209611-608F-4297-A08F-404BF64CAB5A}">
            <xm:f>AND(Data!D14/Data!D15&gt;=1.5,Data!D14/Data!D15&lt;3)</xm:f>
            <x14:dxf>
              <font>
                <b/>
                <sz val="12"/>
                <color rgb="FFE67E22"/>
                <name val="Calibri"/>
                <charset val="1"/>
              </font>
              <fill>
                <patternFill>
                  <bgColor rgb="FF2B1508"/>
                </patternFill>
              </fill>
            </x14:dxf>
          </x14:cfRule>
          <x14:cfRule type="expression" priority="195" id="{291CA29B-20A0-46FF-BF17-BEA6AD704F8D}">
            <xm:f>Data!D14/Data!D15&lt;1.5</xm:f>
            <x14:dxf>
              <font>
                <b/>
                <sz val="12"/>
                <color rgb="FFE74C3C"/>
                <name val="Calibri"/>
                <charset val="1"/>
              </font>
              <fill>
                <patternFill>
                  <bgColor rgb="FF2B0808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expression" priority="198" id="{5C9522D6-C02A-403D-B29D-CCE55E943D16}">
            <xm:f>Data!D23/Data!D9*365&gt;60</xm:f>
            <x14:dxf>
              <font>
                <b/>
                <sz val="12"/>
                <color rgb="FFE74C3C"/>
                <name val="Calibri"/>
                <charset val="1"/>
              </font>
              <fill>
                <patternFill>
                  <bgColor rgb="FF2B0808"/>
                </patternFill>
              </fill>
            </x14:dxf>
          </x14:cfRule>
          <x14:cfRule type="expression" priority="197" id="{13A43E8E-EFE6-41C9-959E-A1604A567C30}">
            <xm:f>AND(Data!D23/Data!D9*365&gt;30,Data!D23/Data!D9*365&lt;=60)</xm:f>
            <x14:dxf>
              <font>
                <b/>
                <sz val="12"/>
                <color rgb="FFE67E22"/>
                <name val="Calibri"/>
                <charset val="1"/>
              </font>
              <fill>
                <patternFill>
                  <bgColor rgb="FF2B1508"/>
                </patternFill>
              </fill>
            </x14:dxf>
          </x14:cfRule>
          <x14:cfRule type="expression" priority="196" id="{B33ABA31-C1A8-41FA-8D69-78F72A2E7299}">
            <xm:f>Data!D23/Data!D9*365&lt;=30</xm:f>
            <x14:dxf>
              <font>
                <b/>
                <sz val="12"/>
                <color rgb="FF2ECC71"/>
                <name val="Calibri"/>
                <charset val="1"/>
              </font>
              <fill>
                <patternFill>
                  <bgColor rgb="FF0A2010"/>
                </patternFill>
              </fill>
            </x14:dxf>
          </x14:cfRule>
          <xm:sqref>G33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C6E2A"/>
  </sheetPr>
  <dimension ref="A1:I71"/>
  <sheetViews>
    <sheetView showGridLines="0" topLeftCell="A6" zoomScaleNormal="100" workbookViewId="0">
      <selection activeCell="C33" sqref="C33"/>
    </sheetView>
  </sheetViews>
  <sheetFormatPr baseColWidth="10" defaultColWidth="8.6640625" defaultRowHeight="15" x14ac:dyDescent="0.2"/>
  <cols>
    <col min="1" max="1" width="2" customWidth="1"/>
    <col min="2" max="2" width="38" customWidth="1"/>
    <col min="3" max="3" width="20" customWidth="1"/>
    <col min="4" max="4" width="8" customWidth="1"/>
    <col min="5" max="5" width="32" customWidth="1"/>
    <col min="6" max="6" width="2" customWidth="1"/>
  </cols>
  <sheetData>
    <row r="1" spans="1:6" ht="3" customHeight="1" x14ac:dyDescent="0.2">
      <c r="A1" s="15"/>
      <c r="B1" s="15"/>
      <c r="C1" s="15"/>
      <c r="D1" s="15"/>
      <c r="E1" s="15"/>
      <c r="F1" s="15"/>
    </row>
    <row r="2" spans="1:6" ht="43.5" customHeight="1" x14ac:dyDescent="0.2">
      <c r="A2" s="15"/>
      <c r="B2" s="3" t="s">
        <v>39</v>
      </c>
      <c r="C2" s="3"/>
      <c r="D2" s="3"/>
      <c r="E2" s="3"/>
      <c r="F2" s="15"/>
    </row>
    <row r="3" spans="1:6" ht="21.75" customHeight="1" x14ac:dyDescent="0.2">
      <c r="A3" s="15"/>
      <c r="B3" s="12" t="s">
        <v>40</v>
      </c>
      <c r="C3" s="12"/>
      <c r="D3" s="12"/>
      <c r="E3" s="12"/>
      <c r="F3" s="15"/>
    </row>
    <row r="4" spans="1:6" ht="3" customHeight="1" x14ac:dyDescent="0.2">
      <c r="A4" s="39"/>
      <c r="B4" s="39"/>
      <c r="C4" s="39"/>
      <c r="D4" s="39"/>
      <c r="E4" s="39"/>
      <c r="F4" s="39"/>
    </row>
    <row r="5" spans="1:6" ht="21.75" customHeight="1" x14ac:dyDescent="0.2">
      <c r="A5" s="40"/>
      <c r="B5" s="2" t="s">
        <v>41</v>
      </c>
      <c r="C5" s="2"/>
      <c r="D5" s="2"/>
      <c r="E5" s="2"/>
      <c r="F5" s="40"/>
    </row>
    <row r="6" spans="1:6" ht="7.5" customHeight="1" x14ac:dyDescent="0.2">
      <c r="A6" s="15"/>
      <c r="B6" s="15"/>
      <c r="C6" s="15"/>
      <c r="D6" s="15"/>
      <c r="E6" s="15"/>
      <c r="F6" s="15"/>
    </row>
    <row r="7" spans="1:6" ht="25.5" customHeight="1" x14ac:dyDescent="0.2">
      <c r="A7" s="15"/>
      <c r="B7" s="1" t="s">
        <v>42</v>
      </c>
      <c r="C7" s="1"/>
      <c r="D7" s="1"/>
      <c r="E7" s="1"/>
      <c r="F7" s="15"/>
    </row>
    <row r="8" spans="1:6" ht="16.5" customHeight="1" x14ac:dyDescent="0.2">
      <c r="A8" s="41"/>
      <c r="B8" s="42" t="s">
        <v>43</v>
      </c>
      <c r="C8" s="42" t="s">
        <v>44</v>
      </c>
      <c r="D8" s="42" t="s">
        <v>45</v>
      </c>
      <c r="E8" s="42" t="s">
        <v>46</v>
      </c>
      <c r="F8" s="41"/>
    </row>
    <row r="9" spans="1:6" ht="21.75" customHeight="1" x14ac:dyDescent="0.2">
      <c r="A9" s="43"/>
      <c r="B9" s="44" t="s">
        <v>47</v>
      </c>
      <c r="C9" s="45">
        <v>20500000</v>
      </c>
      <c r="D9" s="46" t="s">
        <v>48</v>
      </c>
      <c r="E9" s="47" t="s">
        <v>49</v>
      </c>
      <c r="F9" s="43"/>
    </row>
    <row r="10" spans="1:6" ht="21.75" customHeight="1" x14ac:dyDescent="0.2">
      <c r="A10" s="48"/>
      <c r="B10" s="49" t="s">
        <v>50</v>
      </c>
      <c r="C10" s="45">
        <v>13300000</v>
      </c>
      <c r="D10" s="50" t="s">
        <v>48</v>
      </c>
      <c r="E10" s="51" t="s">
        <v>51</v>
      </c>
      <c r="F10" s="48"/>
    </row>
    <row r="11" spans="1:6" ht="21.75" customHeight="1" x14ac:dyDescent="0.2">
      <c r="A11" s="43"/>
      <c r="B11" s="44" t="s">
        <v>52</v>
      </c>
      <c r="C11" s="45">
        <v>2700000</v>
      </c>
      <c r="D11" s="46" t="s">
        <v>48</v>
      </c>
      <c r="E11" s="47" t="s">
        <v>53</v>
      </c>
      <c r="F11" s="43"/>
    </row>
    <row r="12" spans="1:6" ht="21.75" customHeight="1" x14ac:dyDescent="0.2">
      <c r="A12" s="48"/>
      <c r="B12" s="52" t="s">
        <v>54</v>
      </c>
      <c r="C12" s="53">
        <f>IFERROR(C9-C10-C11,"")</f>
        <v>4500000</v>
      </c>
      <c r="D12" s="50" t="s">
        <v>48</v>
      </c>
      <c r="E12" s="51" t="s">
        <v>55</v>
      </c>
      <c r="F12" s="48"/>
    </row>
    <row r="13" spans="1:6" ht="21.75" customHeight="1" x14ac:dyDescent="0.2">
      <c r="A13" s="43"/>
      <c r="B13" s="44" t="s">
        <v>56</v>
      </c>
      <c r="C13" s="45">
        <v>280000</v>
      </c>
      <c r="D13" s="46" t="s">
        <v>48</v>
      </c>
      <c r="E13" s="47" t="s">
        <v>57</v>
      </c>
      <c r="F13" s="43"/>
    </row>
    <row r="14" spans="1:6" ht="21.75" customHeight="1" x14ac:dyDescent="0.2">
      <c r="A14" s="48"/>
      <c r="B14" s="52" t="s">
        <v>58</v>
      </c>
      <c r="C14" s="53">
        <f>IFERROR(C12-C13,"")</f>
        <v>4220000</v>
      </c>
      <c r="D14" s="50" t="s">
        <v>48</v>
      </c>
      <c r="E14" s="51" t="s">
        <v>59</v>
      </c>
      <c r="F14" s="48"/>
    </row>
    <row r="15" spans="1:6" ht="21.75" customHeight="1" x14ac:dyDescent="0.2">
      <c r="A15" s="43"/>
      <c r="B15" s="44" t="s">
        <v>60</v>
      </c>
      <c r="C15" s="45">
        <v>14600</v>
      </c>
      <c r="D15" s="46" t="s">
        <v>48</v>
      </c>
      <c r="E15" s="47" t="s">
        <v>61</v>
      </c>
      <c r="F15" s="43"/>
    </row>
    <row r="16" spans="1:6" ht="21.75" customHeight="1" x14ac:dyDescent="0.2">
      <c r="A16" s="48"/>
      <c r="B16" s="49" t="s">
        <v>62</v>
      </c>
      <c r="C16" s="45">
        <v>650000</v>
      </c>
      <c r="D16" s="50" t="s">
        <v>48</v>
      </c>
      <c r="E16" s="51" t="s">
        <v>63</v>
      </c>
      <c r="F16" s="48"/>
    </row>
    <row r="17" spans="1:6" ht="21.75" customHeight="1" x14ac:dyDescent="0.2">
      <c r="A17" s="43"/>
      <c r="B17" s="54" t="s">
        <v>64</v>
      </c>
      <c r="C17" s="53">
        <f>IFERROR(C14-C15-C16,"")</f>
        <v>3555400</v>
      </c>
      <c r="D17" s="46" t="s">
        <v>48</v>
      </c>
      <c r="E17" s="47" t="s">
        <v>65</v>
      </c>
      <c r="F17" s="43"/>
    </row>
    <row r="18" spans="1:6" ht="7.5" customHeight="1" x14ac:dyDescent="0.2"/>
    <row r="19" spans="1:6" ht="25.5" customHeight="1" x14ac:dyDescent="0.2">
      <c r="A19" s="15"/>
      <c r="B19" s="1" t="s">
        <v>66</v>
      </c>
      <c r="C19" s="1"/>
      <c r="D19" s="1"/>
      <c r="E19" s="1"/>
      <c r="F19" s="15"/>
    </row>
    <row r="20" spans="1:6" ht="16.5" customHeight="1" x14ac:dyDescent="0.2">
      <c r="A20" s="41"/>
      <c r="B20" s="42" t="s">
        <v>43</v>
      </c>
      <c r="C20" s="42" t="s">
        <v>44</v>
      </c>
      <c r="D20" s="42" t="s">
        <v>45</v>
      </c>
      <c r="E20" s="42" t="s">
        <v>46</v>
      </c>
      <c r="F20" s="41"/>
    </row>
    <row r="21" spans="1:6" ht="21.75" customHeight="1" x14ac:dyDescent="0.2">
      <c r="A21" s="43"/>
      <c r="B21" s="44" t="s">
        <v>67</v>
      </c>
      <c r="C21" s="45">
        <v>460000</v>
      </c>
      <c r="D21" s="46" t="s">
        <v>48</v>
      </c>
      <c r="E21" s="47" t="s">
        <v>68</v>
      </c>
      <c r="F21" s="43"/>
    </row>
    <row r="22" spans="1:6" ht="21.75" customHeight="1" x14ac:dyDescent="0.2">
      <c r="A22" s="48"/>
      <c r="B22" s="49" t="s">
        <v>69</v>
      </c>
      <c r="C22" s="45">
        <v>60000</v>
      </c>
      <c r="D22" s="50" t="s">
        <v>48</v>
      </c>
      <c r="E22" s="51" t="s">
        <v>70</v>
      </c>
      <c r="F22" s="48"/>
    </row>
    <row r="23" spans="1:6" ht="21.75" customHeight="1" x14ac:dyDescent="0.2">
      <c r="A23" s="43"/>
      <c r="B23" s="44" t="s">
        <v>71</v>
      </c>
      <c r="C23" s="45">
        <v>270000</v>
      </c>
      <c r="D23" s="46" t="s">
        <v>48</v>
      </c>
      <c r="E23" s="47" t="s">
        <v>72</v>
      </c>
      <c r="F23" s="43"/>
    </row>
    <row r="24" spans="1:6" ht="21.75" customHeight="1" x14ac:dyDescent="0.2">
      <c r="A24" s="48"/>
      <c r="B24" s="49" t="s">
        <v>73</v>
      </c>
      <c r="C24" s="45">
        <v>130000</v>
      </c>
      <c r="D24" s="50" t="s">
        <v>48</v>
      </c>
      <c r="E24" s="51" t="s">
        <v>74</v>
      </c>
      <c r="F24" s="48"/>
    </row>
    <row r="25" spans="1:6" ht="21.75" customHeight="1" x14ac:dyDescent="0.2">
      <c r="A25" s="43"/>
      <c r="B25" s="44" t="s">
        <v>75</v>
      </c>
      <c r="C25" s="45">
        <v>730000</v>
      </c>
      <c r="D25" s="46" t="s">
        <v>48</v>
      </c>
      <c r="E25" s="47" t="s">
        <v>76</v>
      </c>
      <c r="F25" s="43"/>
    </row>
    <row r="26" spans="1:6" ht="21.75" customHeight="1" x14ac:dyDescent="0.2">
      <c r="A26" s="48"/>
      <c r="B26" s="52" t="s">
        <v>77</v>
      </c>
      <c r="C26" s="53">
        <f>IFERROR(C21+C25,"")</f>
        <v>1190000</v>
      </c>
      <c r="D26" s="50" t="s">
        <v>48</v>
      </c>
      <c r="E26" s="51" t="s">
        <v>78</v>
      </c>
      <c r="F26" s="48"/>
    </row>
    <row r="27" spans="1:6" ht="21.75" customHeight="1" x14ac:dyDescent="0.2">
      <c r="A27" s="43"/>
      <c r="B27" s="44" t="s">
        <v>79</v>
      </c>
      <c r="C27" s="45">
        <v>390000</v>
      </c>
      <c r="D27" s="46" t="s">
        <v>48</v>
      </c>
      <c r="E27" s="47" t="s">
        <v>80</v>
      </c>
      <c r="F27" s="43"/>
    </row>
    <row r="28" spans="1:6" ht="21.75" customHeight="1" x14ac:dyDescent="0.2">
      <c r="A28" s="48"/>
      <c r="B28" s="49" t="s">
        <v>81</v>
      </c>
      <c r="C28" s="45">
        <v>144000</v>
      </c>
      <c r="D28" s="50" t="s">
        <v>48</v>
      </c>
      <c r="E28" s="51" t="s">
        <v>82</v>
      </c>
      <c r="F28" s="48"/>
    </row>
    <row r="29" spans="1:6" ht="21.75" customHeight="1" x14ac:dyDescent="0.2">
      <c r="A29" s="43"/>
      <c r="B29" s="54" t="s">
        <v>83</v>
      </c>
      <c r="C29" s="53">
        <f>IFERROR(C26-C27-C28,"")</f>
        <v>656000</v>
      </c>
      <c r="D29" s="46" t="s">
        <v>48</v>
      </c>
      <c r="E29" s="47" t="s">
        <v>84</v>
      </c>
      <c r="F29" s="43"/>
    </row>
    <row r="30" spans="1:6" ht="7.5" customHeight="1" x14ac:dyDescent="0.2"/>
    <row r="31" spans="1:6" ht="25.5" customHeight="1" x14ac:dyDescent="0.2">
      <c r="A31" s="15"/>
      <c r="B31" s="1" t="s">
        <v>85</v>
      </c>
      <c r="C31" s="1"/>
      <c r="D31" s="1"/>
      <c r="E31" s="1"/>
      <c r="F31" s="15"/>
    </row>
    <row r="32" spans="1:6" ht="16.5" customHeight="1" x14ac:dyDescent="0.2">
      <c r="A32" s="41"/>
      <c r="B32" s="42" t="s">
        <v>43</v>
      </c>
      <c r="C32" s="42" t="s">
        <v>44</v>
      </c>
      <c r="D32" s="42" t="s">
        <v>45</v>
      </c>
      <c r="E32" s="42" t="s">
        <v>46</v>
      </c>
      <c r="F32" s="41"/>
    </row>
    <row r="33" spans="1:9" ht="21.75" customHeight="1" x14ac:dyDescent="0.2">
      <c r="A33" s="43"/>
      <c r="B33" s="44" t="s">
        <v>86</v>
      </c>
      <c r="C33" s="45">
        <v>16500000</v>
      </c>
      <c r="D33" s="46" t="s">
        <v>48</v>
      </c>
      <c r="E33" s="47" t="s">
        <v>87</v>
      </c>
      <c r="F33" s="43"/>
    </row>
    <row r="34" spans="1:9" ht="21.75" customHeight="1" x14ac:dyDescent="0.2">
      <c r="A34" s="48"/>
      <c r="B34" s="49" t="s">
        <v>88</v>
      </c>
      <c r="C34" s="55">
        <v>22</v>
      </c>
      <c r="D34" s="50" t="s">
        <v>89</v>
      </c>
      <c r="E34" s="51" t="s">
        <v>90</v>
      </c>
      <c r="F34" s="48"/>
    </row>
    <row r="35" spans="1:9" ht="21.75" customHeight="1" x14ac:dyDescent="0.2">
      <c r="A35" s="43"/>
      <c r="B35" s="44" t="s">
        <v>91</v>
      </c>
      <c r="C35" s="56" t="s">
        <v>92</v>
      </c>
      <c r="D35" s="46"/>
      <c r="E35" s="47" t="s">
        <v>93</v>
      </c>
      <c r="F35" s="43"/>
    </row>
    <row r="36" spans="1:9" ht="7.5" customHeight="1" x14ac:dyDescent="0.2"/>
    <row r="37" spans="1:9" ht="7.5" customHeight="1" x14ac:dyDescent="0.2"/>
    <row r="38" spans="1:9" ht="7.5" customHeight="1" x14ac:dyDescent="0.2"/>
    <row r="39" spans="1:9" ht="7.5" customHeight="1" x14ac:dyDescent="0.2"/>
    <row r="41" spans="1:9" ht="15" customHeight="1" x14ac:dyDescent="0.2">
      <c r="H41" s="57" t="s">
        <v>94</v>
      </c>
    </row>
    <row r="42" spans="1:9" ht="15" customHeight="1" x14ac:dyDescent="0.2">
      <c r="H42" s="58" t="s">
        <v>95</v>
      </c>
      <c r="I42" s="59">
        <f>C9</f>
        <v>20500000</v>
      </c>
    </row>
    <row r="43" spans="1:9" ht="15" customHeight="1" x14ac:dyDescent="0.2">
      <c r="H43" s="58" t="s">
        <v>96</v>
      </c>
      <c r="I43" s="59">
        <f>-C10</f>
        <v>-13300000</v>
      </c>
    </row>
    <row r="44" spans="1:9" ht="15" customHeight="1" x14ac:dyDescent="0.2">
      <c r="H44" s="58" t="s">
        <v>97</v>
      </c>
      <c r="I44" s="59">
        <f>-C11</f>
        <v>-2700000</v>
      </c>
    </row>
    <row r="45" spans="1:9" ht="15" customHeight="1" x14ac:dyDescent="0.2">
      <c r="H45" s="58" t="s">
        <v>98</v>
      </c>
      <c r="I45" s="59">
        <f>C12</f>
        <v>4500000</v>
      </c>
    </row>
    <row r="46" spans="1:9" ht="15" customHeight="1" x14ac:dyDescent="0.2">
      <c r="H46" s="58" t="s">
        <v>99</v>
      </c>
      <c r="I46" s="59">
        <f>-C13</f>
        <v>-280000</v>
      </c>
    </row>
    <row r="47" spans="1:9" ht="15" customHeight="1" x14ac:dyDescent="0.2">
      <c r="H47" s="58" t="s">
        <v>100</v>
      </c>
      <c r="I47" s="59">
        <f>C14</f>
        <v>4220000</v>
      </c>
    </row>
    <row r="48" spans="1:9" ht="15" customHeight="1" x14ac:dyDescent="0.2">
      <c r="H48" s="58" t="s">
        <v>101</v>
      </c>
      <c r="I48" s="59">
        <f>-C15</f>
        <v>-14600</v>
      </c>
    </row>
    <row r="49" spans="8:9" ht="15" customHeight="1" x14ac:dyDescent="0.2">
      <c r="H49" s="58" t="s">
        <v>102</v>
      </c>
      <c r="I49" s="59">
        <f>-C16</f>
        <v>-650000</v>
      </c>
    </row>
    <row r="50" spans="8:9" ht="15" customHeight="1" x14ac:dyDescent="0.2">
      <c r="H50" s="58" t="s">
        <v>103</v>
      </c>
      <c r="I50" s="59">
        <f>C17</f>
        <v>3555400</v>
      </c>
    </row>
    <row r="54" spans="8:9" ht="15" customHeight="1" x14ac:dyDescent="0.2">
      <c r="H54" t="s">
        <v>104</v>
      </c>
    </row>
    <row r="55" spans="8:9" ht="15" customHeight="1" x14ac:dyDescent="0.2">
      <c r="H55" t="s">
        <v>105</v>
      </c>
      <c r="I55" s="60">
        <f>IFERROR((C9-C10)/C9,0)</f>
        <v>0.35121951219512193</v>
      </c>
    </row>
    <row r="56" spans="8:9" ht="15" customHeight="1" x14ac:dyDescent="0.2">
      <c r="H56" t="s">
        <v>106</v>
      </c>
      <c r="I56" s="60">
        <f>IFERROR(C12/C9,0)</f>
        <v>0.21951219512195122</v>
      </c>
    </row>
    <row r="57" spans="8:9" ht="15" customHeight="1" x14ac:dyDescent="0.2">
      <c r="H57" t="s">
        <v>107</v>
      </c>
      <c r="I57" s="60">
        <f>IFERROR(C14/C9,0)</f>
        <v>0.20585365853658535</v>
      </c>
    </row>
    <row r="58" spans="8:9" ht="15" customHeight="1" x14ac:dyDescent="0.2">
      <c r="H58" t="s">
        <v>108</v>
      </c>
      <c r="I58" s="60">
        <f>IFERROR(C17/C9,0)</f>
        <v>0.17343414634146342</v>
      </c>
    </row>
    <row r="61" spans="8:9" ht="15" customHeight="1" x14ac:dyDescent="0.2">
      <c r="H61" t="s">
        <v>109</v>
      </c>
    </row>
    <row r="62" spans="8:9" ht="15" customHeight="1" x14ac:dyDescent="0.2">
      <c r="H62" t="s">
        <v>110</v>
      </c>
      <c r="I62" s="60">
        <f>IFERROR(C22/C26,0)</f>
        <v>5.0420168067226892E-2</v>
      </c>
    </row>
    <row r="63" spans="8:9" ht="15" customHeight="1" x14ac:dyDescent="0.2">
      <c r="H63" t="s">
        <v>111</v>
      </c>
      <c r="I63" s="60">
        <f>IFERROR(C23/C26,0)</f>
        <v>0.22689075630252101</v>
      </c>
    </row>
    <row r="64" spans="8:9" ht="15" customHeight="1" x14ac:dyDescent="0.2">
      <c r="H64" t="s">
        <v>112</v>
      </c>
      <c r="I64" s="60">
        <f>IFERROR(C24/C26,0)</f>
        <v>0.1092436974789916</v>
      </c>
    </row>
    <row r="65" spans="8:9" ht="15" customHeight="1" x14ac:dyDescent="0.2">
      <c r="H65" t="s">
        <v>113</v>
      </c>
      <c r="I65" s="60">
        <f>IFERROR(C25/C26,0)</f>
        <v>0.61344537815126055</v>
      </c>
    </row>
    <row r="66" spans="8:9" ht="15" customHeight="1" x14ac:dyDescent="0.2">
      <c r="H66" t="s">
        <v>114</v>
      </c>
      <c r="I66" s="60">
        <f>IFERROR((C21-C22-C23-C24)/C26,0)</f>
        <v>0</v>
      </c>
    </row>
    <row r="68" spans="8:9" ht="15" customHeight="1" x14ac:dyDescent="0.2">
      <c r="H68" t="s">
        <v>115</v>
      </c>
    </row>
    <row r="69" spans="8:9" ht="15" customHeight="1" x14ac:dyDescent="0.2">
      <c r="H69" t="s">
        <v>116</v>
      </c>
      <c r="I69" s="60">
        <f>IFERROR(C29/C26,0)</f>
        <v>0.55126050420168071</v>
      </c>
    </row>
    <row r="70" spans="8:9" ht="15" customHeight="1" x14ac:dyDescent="0.2">
      <c r="H70" t="s">
        <v>117</v>
      </c>
      <c r="I70" s="60">
        <f>IFERROR(C27/C26,0)</f>
        <v>0.32773109243697479</v>
      </c>
    </row>
    <row r="71" spans="8:9" ht="15" customHeight="1" x14ac:dyDescent="0.2">
      <c r="H71" t="s">
        <v>118</v>
      </c>
      <c r="I71" s="60">
        <f>IFERROR(C28/C26,0)</f>
        <v>0.12100840336134454</v>
      </c>
    </row>
  </sheetData>
  <mergeCells count="6">
    <mergeCell ref="B31:E31"/>
    <mergeCell ref="B2:E2"/>
    <mergeCell ref="B3:E3"/>
    <mergeCell ref="B5:E5"/>
    <mergeCell ref="B7:E7"/>
    <mergeCell ref="B19:E19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Dashboard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Daniel Svoboda</cp:lastModifiedBy>
  <cp:revision>4</cp:revision>
  <dcterms:created xsi:type="dcterms:W3CDTF">2026-03-12T21:11:42Z</dcterms:created>
  <dcterms:modified xsi:type="dcterms:W3CDTF">2026-03-12T21:48:23Z</dcterms:modified>
  <dc:language>en-US</dc:language>
</cp:coreProperties>
</file>